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9255" yWindow="-180" windowWidth="10995" windowHeight="10080"/>
  </bookViews>
  <sheets>
    <sheet name="管理表" sheetId="1" r:id="rId1"/>
    <sheet name="集計表" sheetId="3" r:id="rId2"/>
    <sheet name="Sheet2" sheetId="2" r:id="rId3"/>
    <sheet name="sheet1" sheetId="4" r:id="rId4"/>
  </sheets>
  <externalReferences>
    <externalReference r:id="rId5"/>
  </externalReferences>
  <definedNames>
    <definedName name="_xlnm.Print_Area" localSheetId="3">sheet1!$A$1:$J$22</definedName>
    <definedName name="_xlnm.Print_Area" localSheetId="0">管理表!$A$1:$J$20</definedName>
    <definedName name="_xlnm.Print_Area" localSheetId="1">集計表!$A$1:$CD$15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13" i="3" l="1"/>
  <c r="BQ11" i="3" s="1"/>
  <c r="BQ12" i="3"/>
  <c r="BQ9" i="3"/>
  <c r="BQ8" i="3"/>
  <c r="BQ10" i="3" s="1"/>
  <c r="BQ6" i="3"/>
  <c r="BQ5" i="3"/>
  <c r="BQ7" i="3" s="1"/>
  <c r="BQ3" i="3"/>
  <c r="BQ2" i="3"/>
  <c r="BQ4" i="3" s="1"/>
  <c r="BP13" i="3" l="1"/>
  <c r="BP12" i="3"/>
  <c r="BP9" i="3"/>
  <c r="BP8" i="3"/>
  <c r="BP6" i="3"/>
  <c r="BP5" i="3"/>
  <c r="BP3" i="3"/>
  <c r="BP2" i="3"/>
  <c r="BP10" i="3" l="1"/>
  <c r="BP7" i="3"/>
  <c r="BP4" i="3"/>
  <c r="BP11" i="3" l="1"/>
  <c r="BO13" i="3"/>
  <c r="BO12" i="3"/>
  <c r="BO9" i="3"/>
  <c r="BO8" i="3"/>
  <c r="BO6" i="3"/>
  <c r="BO5" i="3"/>
  <c r="BO3" i="3"/>
  <c r="BO2" i="3"/>
  <c r="BO7" i="3" l="1"/>
  <c r="BO10" i="3"/>
  <c r="BO4" i="3"/>
  <c r="BO11" i="3"/>
  <c r="BN13" i="3"/>
  <c r="BN12" i="3"/>
  <c r="BN9" i="3"/>
  <c r="BN8" i="3"/>
  <c r="BN6" i="3"/>
  <c r="BN2" i="3"/>
  <c r="BN5" i="3"/>
  <c r="BN3" i="3"/>
  <c r="BM3" i="3"/>
  <c r="BN11" i="3" l="1"/>
  <c r="BN7" i="3"/>
  <c r="BN10" i="3"/>
  <c r="BN4" i="3"/>
  <c r="BM2" i="3"/>
  <c r="BM13" i="3" l="1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L6" i="3"/>
  <c r="AK6" i="3"/>
  <c r="AJ6" i="3"/>
  <c r="AI6" i="3"/>
  <c r="AH6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BL3" i="3"/>
  <c r="BK3" i="3"/>
  <c r="BJ3" i="3"/>
  <c r="BI3" i="3"/>
  <c r="BH3" i="3"/>
  <c r="BG3" i="3"/>
  <c r="BF3" i="3"/>
  <c r="BE3" i="3"/>
  <c r="BD3" i="3"/>
  <c r="BC3" i="3"/>
  <c r="BB3" i="3"/>
  <c r="BA3" i="3"/>
  <c r="AZ3" i="3"/>
  <c r="AY3" i="3"/>
  <c r="AX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BK2" i="3"/>
  <c r="BJ2" i="3"/>
  <c r="BI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BL2" i="3"/>
  <c r="BM10" i="3" l="1"/>
  <c r="BM11" i="3"/>
  <c r="BM7" i="3"/>
  <c r="BM4" i="3"/>
  <c r="BL4" i="3" l="1"/>
  <c r="BL7" i="3" l="1"/>
  <c r="BL10" i="3"/>
  <c r="BL11" i="3"/>
  <c r="BK4" i="3" l="1"/>
  <c r="BK7" i="3" l="1"/>
  <c r="BK11" i="3"/>
  <c r="BK10" i="3"/>
  <c r="BJ10" i="3" l="1"/>
  <c r="BJ4" i="3"/>
  <c r="BJ7" i="3"/>
  <c r="BJ11" i="3"/>
  <c r="H4" i="1" l="1"/>
  <c r="H10" i="1" s="1"/>
  <c r="H16" i="1" l="1"/>
  <c r="H5" i="1"/>
  <c r="H6" i="1"/>
  <c r="H15" i="1"/>
  <c r="H7" i="1"/>
  <c r="H9" i="1"/>
  <c r="H8" i="1"/>
  <c r="H11" i="1"/>
  <c r="H13" i="1"/>
  <c r="H12" i="1"/>
  <c r="H14" i="1"/>
  <c r="BD4" i="3"/>
  <c r="BE10" i="3"/>
  <c r="BF10" i="3"/>
  <c r="BG7" i="3"/>
  <c r="BD10" i="3"/>
  <c r="BG10" i="3"/>
  <c r="BH7" i="3"/>
  <c r="BF4" i="3"/>
  <c r="BF7" i="3"/>
  <c r="BE7" i="3"/>
  <c r="BG4" i="3"/>
  <c r="BE11" i="3"/>
  <c r="BH10" i="3"/>
  <c r="BH4" i="3"/>
  <c r="BF11" i="3"/>
  <c r="BD7" i="3"/>
  <c r="BE4" i="3"/>
  <c r="BD11" i="3"/>
  <c r="BH11" i="3"/>
  <c r="BG11" i="3"/>
  <c r="BC4" i="3" l="1"/>
  <c r="BC10" i="3" l="1"/>
  <c r="BC7" i="3"/>
  <c r="BC11" i="3"/>
  <c r="AS10" i="3" l="1"/>
  <c r="AU10" i="3"/>
  <c r="AZ10" i="3"/>
  <c r="BB10" i="3"/>
  <c r="BB4" i="3"/>
  <c r="AQ7" i="3"/>
  <c r="AR4" i="3"/>
  <c r="AW7" i="3"/>
  <c r="AX7" i="3"/>
  <c r="AY7" i="3"/>
  <c r="BB11" i="3"/>
  <c r="BB7" i="3"/>
  <c r="BA11" i="3"/>
  <c r="BA10" i="3"/>
  <c r="BA7" i="3"/>
  <c r="BA4" i="3"/>
  <c r="AZ11" i="3"/>
  <c r="AZ7" i="3"/>
  <c r="AZ4" i="3"/>
  <c r="AY11" i="3"/>
  <c r="AY10" i="3"/>
  <c r="AY4" i="3"/>
  <c r="AX11" i="3"/>
  <c r="AX10" i="3"/>
  <c r="AX4" i="3"/>
  <c r="AW11" i="3"/>
  <c r="AW10" i="3"/>
  <c r="AW4" i="3"/>
  <c r="AV11" i="3"/>
  <c r="AV10" i="3"/>
  <c r="AV7" i="3"/>
  <c r="AV4" i="3"/>
  <c r="AU11" i="3"/>
  <c r="AU7" i="3"/>
  <c r="AU4" i="3"/>
  <c r="AT11" i="3"/>
  <c r="AT10" i="3"/>
  <c r="AT7" i="3"/>
  <c r="AT4" i="3"/>
  <c r="AS11" i="3"/>
  <c r="AS7" i="3"/>
  <c r="AS4" i="3"/>
  <c r="AR11" i="3"/>
  <c r="AR10" i="3"/>
  <c r="AR7" i="3"/>
  <c r="AQ11" i="3"/>
  <c r="AQ10" i="3"/>
  <c r="AQ4" i="3"/>
  <c r="AO4" i="3" l="1"/>
  <c r="AO11" i="3"/>
  <c r="AO10" i="3" l="1"/>
  <c r="AP4" i="3"/>
  <c r="AP11" i="3"/>
  <c r="AP10" i="3"/>
  <c r="AP7" i="3"/>
  <c r="AO7" i="3"/>
  <c r="AN11" i="3" l="1"/>
  <c r="AF11" i="3"/>
  <c r="AG7" i="3"/>
  <c r="AM10" i="3"/>
  <c r="AJ7" i="3"/>
  <c r="AB7" i="3"/>
  <c r="AL4" i="3"/>
  <c r="AD4" i="3"/>
  <c r="AL11" i="3"/>
  <c r="AD11" i="3"/>
  <c r="AJ10" i="3"/>
  <c r="AB10" i="3"/>
  <c r="AL7" i="3"/>
  <c r="AD7" i="3"/>
  <c r="AK10" i="3"/>
  <c r="AC10" i="3"/>
  <c r="AM7" i="3"/>
  <c r="AE7" i="3"/>
  <c r="AH7" i="3"/>
  <c r="AI11" i="3"/>
  <c r="AM11" i="3"/>
  <c r="AE11" i="3"/>
  <c r="AM4" i="3"/>
  <c r="AE4" i="3"/>
  <c r="AH11" i="3"/>
  <c r="AE10" i="3"/>
  <c r="AK4" i="3"/>
  <c r="AC4" i="3"/>
  <c r="AH4" i="3"/>
  <c r="AG11" i="3"/>
  <c r="AI10" i="3"/>
  <c r="AG4" i="3"/>
  <c r="AH10" i="3"/>
  <c r="AN4" i="3"/>
  <c r="AF4" i="3"/>
  <c r="AI7" i="3"/>
  <c r="Z11" i="3"/>
  <c r="AK11" i="3"/>
  <c r="AC11" i="3"/>
  <c r="AG10" i="3"/>
  <c r="AL10" i="3"/>
  <c r="AD10" i="3"/>
  <c r="AI4" i="3"/>
  <c r="AJ11" i="3"/>
  <c r="AB11" i="3"/>
  <c r="AN10" i="3"/>
  <c r="AF10" i="3"/>
  <c r="AN7" i="3"/>
  <c r="AF7" i="3"/>
  <c r="AK7" i="3"/>
  <c r="AC7" i="3"/>
  <c r="AJ4" i="3"/>
  <c r="AB4" i="3"/>
  <c r="H4" i="4" l="1"/>
  <c r="I1" i="4"/>
  <c r="H5" i="4" l="1"/>
  <c r="H16" i="4"/>
  <c r="H15" i="4"/>
  <c r="H6" i="4"/>
  <c r="H8" i="4"/>
  <c r="H11" i="4"/>
  <c r="H9" i="4"/>
  <c r="H7" i="4"/>
  <c r="H14" i="4"/>
  <c r="H12" i="4"/>
  <c r="H13" i="4"/>
  <c r="H10" i="4"/>
  <c r="G4" i="4"/>
  <c r="G9" i="4" l="1"/>
  <c r="G11" i="4"/>
  <c r="G15" i="4"/>
  <c r="G16" i="4"/>
  <c r="G6" i="4"/>
  <c r="G5" i="4"/>
  <c r="G12" i="4"/>
  <c r="G8" i="4"/>
  <c r="G14" i="4"/>
  <c r="G7" i="4"/>
  <c r="G13" i="4"/>
  <c r="G10" i="4"/>
  <c r="F4" i="4"/>
  <c r="S7" i="3"/>
  <c r="T11" i="3"/>
  <c r="T7" i="3"/>
  <c r="V4" i="3"/>
  <c r="AA4" i="3"/>
  <c r="T4" i="3"/>
  <c r="S4" i="3"/>
  <c r="X11" i="3"/>
  <c r="X10" i="3"/>
  <c r="V10" i="3"/>
  <c r="AA11" i="3"/>
  <c r="S11" i="3"/>
  <c r="AA10" i="3"/>
  <c r="S10" i="3"/>
  <c r="W7" i="3"/>
  <c r="Y10" i="3"/>
  <c r="U7" i="3"/>
  <c r="V7" i="3"/>
  <c r="W4" i="3"/>
  <c r="AA7" i="3"/>
  <c r="U11" i="3"/>
  <c r="Z10" i="3"/>
  <c r="X4" i="3"/>
  <c r="W10" i="3"/>
  <c r="Y7" i="3"/>
  <c r="W11" i="3"/>
  <c r="T10" i="3"/>
  <c r="Y4" i="3"/>
  <c r="Z7" i="3"/>
  <c r="Z4" i="3"/>
  <c r="U10" i="3"/>
  <c r="Y11" i="3"/>
  <c r="X7" i="3"/>
  <c r="U4" i="3"/>
  <c r="V11" i="3"/>
  <c r="F5" i="4" l="1"/>
  <c r="F11" i="4"/>
  <c r="F16" i="4"/>
  <c r="F8" i="4"/>
  <c r="F15" i="4"/>
  <c r="F9" i="4"/>
  <c r="F6" i="4"/>
  <c r="F12" i="4"/>
  <c r="F10" i="4"/>
  <c r="F7" i="4"/>
  <c r="F13" i="4"/>
  <c r="F14" i="4"/>
  <c r="E4" i="4"/>
  <c r="E6" i="4" l="1"/>
  <c r="E8" i="4"/>
  <c r="E9" i="4"/>
  <c r="E12" i="4"/>
  <c r="E15" i="4"/>
  <c r="E5" i="4"/>
  <c r="E16" i="4"/>
  <c r="E11" i="4"/>
  <c r="E13" i="4"/>
  <c r="E14" i="4"/>
  <c r="E7" i="4"/>
  <c r="E10" i="4"/>
  <c r="D4" i="4"/>
  <c r="D6" i="4" l="1"/>
  <c r="D15" i="4"/>
  <c r="D12" i="4"/>
  <c r="D5" i="4"/>
  <c r="D8" i="4"/>
  <c r="D11" i="4"/>
  <c r="D16" i="4"/>
  <c r="D9" i="4"/>
  <c r="D13" i="4"/>
  <c r="D10" i="4"/>
  <c r="D14" i="4"/>
  <c r="D7" i="4"/>
  <c r="C4" i="4"/>
  <c r="C12" i="4" l="1"/>
  <c r="C6" i="4"/>
  <c r="C5" i="4"/>
  <c r="C15" i="4"/>
  <c r="C16" i="4"/>
  <c r="C11" i="4"/>
  <c r="C8" i="4"/>
  <c r="C9" i="4"/>
  <c r="C13" i="4"/>
  <c r="C10" i="4"/>
  <c r="C14" i="4"/>
  <c r="C7" i="4"/>
  <c r="G11" i="3" l="1"/>
  <c r="F11" i="3" l="1"/>
  <c r="B4" i="3" l="1"/>
  <c r="B7" i="3"/>
  <c r="B11" i="3"/>
  <c r="D11" i="3" l="1"/>
  <c r="I16" i="4" l="1"/>
  <c r="M10" i="3"/>
  <c r="Q11" i="3"/>
  <c r="F10" i="3"/>
  <c r="H4" i="3"/>
  <c r="I10" i="3"/>
  <c r="K11" i="3"/>
  <c r="F4" i="3"/>
  <c r="I4" i="3"/>
  <c r="J10" i="3"/>
  <c r="K7" i="3"/>
  <c r="L10" i="3"/>
  <c r="O4" i="3"/>
  <c r="N11" i="3"/>
  <c r="C10" i="3"/>
  <c r="D4" i="3"/>
  <c r="D10" i="3"/>
  <c r="G10" i="3"/>
  <c r="L7" i="3"/>
  <c r="O11" i="3"/>
  <c r="R11" i="3"/>
  <c r="F7" i="3"/>
  <c r="H7" i="3"/>
  <c r="J7" i="3"/>
  <c r="C4" i="3"/>
  <c r="L11" i="3"/>
  <c r="N7" i="3"/>
  <c r="O7" i="3"/>
  <c r="R10" i="3"/>
  <c r="E11" i="3"/>
  <c r="G7" i="3"/>
  <c r="H11" i="3"/>
  <c r="D7" i="3"/>
  <c r="L4" i="3"/>
  <c r="N4" i="3"/>
  <c r="O10" i="3"/>
  <c r="P4" i="3"/>
  <c r="P10" i="3"/>
  <c r="C7" i="3"/>
  <c r="E4" i="3"/>
  <c r="P11" i="3"/>
  <c r="N10" i="3"/>
  <c r="K4" i="3"/>
  <c r="M4" i="3"/>
  <c r="Q7" i="3"/>
  <c r="R7" i="3"/>
  <c r="R4" i="3"/>
  <c r="Q10" i="3"/>
  <c r="Q4" i="3"/>
  <c r="P7" i="3"/>
  <c r="M11" i="3"/>
  <c r="M7" i="3"/>
  <c r="K10" i="3"/>
  <c r="J11" i="3"/>
  <c r="J4" i="3"/>
  <c r="I11" i="3"/>
  <c r="I7" i="3"/>
  <c r="H10" i="3"/>
  <c r="G4" i="3"/>
  <c r="E10" i="3"/>
  <c r="E7" i="3"/>
  <c r="C11" i="3"/>
  <c r="I9" i="4" l="1"/>
  <c r="I8" i="4"/>
  <c r="I11" i="4"/>
  <c r="M11" i="4" s="1"/>
  <c r="T17" i="4" s="1"/>
  <c r="T18" i="4" s="1"/>
  <c r="I6" i="4"/>
  <c r="I15" i="4"/>
  <c r="I14" i="4" s="1"/>
  <c r="I5" i="4"/>
  <c r="I12" i="4"/>
  <c r="I1" i="1"/>
  <c r="I21" i="4" l="1"/>
  <c r="I10" i="4"/>
  <c r="N17" i="4"/>
  <c r="N18" i="4" s="1"/>
  <c r="C21" i="4" s="1"/>
  <c r="P17" i="4"/>
  <c r="P18" i="4" s="1"/>
  <c r="E21" i="4" s="1"/>
  <c r="Q17" i="4"/>
  <c r="Q18" i="4" s="1"/>
  <c r="F21" i="4" s="1"/>
  <c r="S17" i="4"/>
  <c r="S18" i="4" s="1"/>
  <c r="H21" i="4" s="1"/>
  <c r="I7" i="4"/>
  <c r="S12" i="4"/>
  <c r="S13" i="4" s="1"/>
  <c r="H19" i="4" s="1"/>
  <c r="T12" i="4"/>
  <c r="T13" i="4" s="1"/>
  <c r="I19" i="4" s="1"/>
  <c r="N12" i="4"/>
  <c r="N13" i="4" s="1"/>
  <c r="C19" i="4" s="1"/>
  <c r="O12" i="4"/>
  <c r="O13" i="4" s="1"/>
  <c r="D19" i="4" s="1"/>
  <c r="P12" i="4"/>
  <c r="P13" i="4" s="1"/>
  <c r="E19" i="4" s="1"/>
  <c r="R17" i="4"/>
  <c r="R18" i="4" s="1"/>
  <c r="G21" i="4" s="1"/>
  <c r="Q12" i="4"/>
  <c r="Q13" i="4" s="1"/>
  <c r="F19" i="4" s="1"/>
  <c r="R12" i="4"/>
  <c r="R13" i="4" s="1"/>
  <c r="G19" i="4" s="1"/>
  <c r="O17" i="4"/>
  <c r="O18" i="4" s="1"/>
  <c r="D21" i="4" s="1"/>
  <c r="I13" i="4"/>
  <c r="G4" i="1" l="1"/>
  <c r="G7" i="1" l="1"/>
  <c r="G15" i="1"/>
  <c r="G5" i="1"/>
  <c r="G16" i="1"/>
  <c r="G6" i="1"/>
  <c r="G12" i="1"/>
  <c r="G8" i="1"/>
  <c r="G11" i="1"/>
  <c r="G9" i="1"/>
  <c r="G13" i="1"/>
  <c r="G10" i="1"/>
  <c r="G14" i="1"/>
  <c r="F4" i="1"/>
  <c r="F16" i="1" l="1"/>
  <c r="F10" i="1"/>
  <c r="F12" i="1"/>
  <c r="F15" i="1"/>
  <c r="F9" i="1"/>
  <c r="F7" i="1"/>
  <c r="F6" i="1"/>
  <c r="I6" i="1" s="1"/>
  <c r="F14" i="1"/>
  <c r="F8" i="1"/>
  <c r="F5" i="1"/>
  <c r="F13" i="1"/>
  <c r="F11" i="1"/>
  <c r="E4" i="1"/>
  <c r="E15" i="1" l="1"/>
  <c r="E9" i="1"/>
  <c r="E14" i="1"/>
  <c r="E8" i="1"/>
  <c r="E13" i="1"/>
  <c r="E7" i="1"/>
  <c r="E10" i="1"/>
  <c r="E12" i="1"/>
  <c r="E6" i="1"/>
  <c r="E11" i="1"/>
  <c r="E5" i="1"/>
  <c r="E16" i="1"/>
  <c r="I15" i="1"/>
  <c r="D4" i="1"/>
  <c r="D16" i="1" l="1"/>
  <c r="D10" i="1"/>
  <c r="D8" i="1"/>
  <c r="D7" i="1"/>
  <c r="D15" i="1"/>
  <c r="D9" i="1"/>
  <c r="D14" i="1"/>
  <c r="D13" i="1"/>
  <c r="D12" i="1"/>
  <c r="D6" i="1"/>
  <c r="D11" i="1"/>
  <c r="D5" i="1"/>
  <c r="C4" i="1"/>
  <c r="C16" i="1" l="1"/>
  <c r="C10" i="1"/>
  <c r="C8" i="1"/>
  <c r="C7" i="1"/>
  <c r="C15" i="1"/>
  <c r="C9" i="1"/>
  <c r="C14" i="1"/>
  <c r="C13" i="1"/>
  <c r="C12" i="1"/>
  <c r="C6" i="1"/>
  <c r="C11" i="1"/>
  <c r="C5" i="1"/>
  <c r="B10" i="3"/>
  <c r="I12" i="1" l="1"/>
  <c r="BI11" i="3"/>
  <c r="I16" i="1" l="1"/>
  <c r="I14" i="1" s="1"/>
  <c r="I11" i="1"/>
  <c r="I13" i="1" s="1"/>
  <c r="BI10" i="3"/>
  <c r="BI7" i="3"/>
  <c r="I9" i="1" l="1"/>
  <c r="I8" i="1"/>
  <c r="BI4" i="3"/>
  <c r="I10" i="1" l="1"/>
  <c r="I5" i="1"/>
  <c r="I7" i="1" s="1"/>
</calcChain>
</file>

<file path=xl/sharedStrings.xml><?xml version="1.0" encoding="utf-8"?>
<sst xmlns="http://schemas.openxmlformats.org/spreadsheetml/2006/main" count="76" uniqueCount="44">
  <si>
    <t>必要度</t>
    <rPh sb="0" eb="3">
      <t>ヒツヨウド</t>
    </rPh>
    <phoneticPr fontId="1"/>
  </si>
  <si>
    <t>看護必要度</t>
    <rPh sb="0" eb="2">
      <t>カンゴ</t>
    </rPh>
    <rPh sb="2" eb="5">
      <t>ヒツヨウド</t>
    </rPh>
    <phoneticPr fontId="1"/>
  </si>
  <si>
    <t>平均単位数</t>
    <rPh sb="0" eb="2">
      <t>ヘイキン</t>
    </rPh>
    <rPh sb="2" eb="5">
      <t>タンイスウ</t>
    </rPh>
    <phoneticPr fontId="1"/>
  </si>
  <si>
    <t>退院数</t>
    <rPh sb="0" eb="2">
      <t>タイイン</t>
    </rPh>
    <rPh sb="2" eb="3">
      <t>スウ</t>
    </rPh>
    <phoneticPr fontId="1"/>
  </si>
  <si>
    <t>在宅復帰数</t>
    <rPh sb="0" eb="2">
      <t>ザイタク</t>
    </rPh>
    <rPh sb="2" eb="4">
      <t>フッキ</t>
    </rPh>
    <rPh sb="4" eb="5">
      <t>スウ</t>
    </rPh>
    <phoneticPr fontId="1"/>
  </si>
  <si>
    <t>在宅復帰率</t>
    <rPh sb="0" eb="2">
      <t>ザイタク</t>
    </rPh>
    <rPh sb="2" eb="4">
      <t>フッキ</t>
    </rPh>
    <rPh sb="4" eb="5">
      <t>リツ</t>
    </rPh>
    <phoneticPr fontId="1"/>
  </si>
  <si>
    <t>病床稼働率</t>
    <rPh sb="0" eb="2">
      <t>ビョウショウ</t>
    </rPh>
    <rPh sb="2" eb="4">
      <t>カドウ</t>
    </rPh>
    <rPh sb="4" eb="5">
      <t>リツ</t>
    </rPh>
    <phoneticPr fontId="1"/>
  </si>
  <si>
    <t>実績数</t>
    <rPh sb="0" eb="2">
      <t>ジッセキ</t>
    </rPh>
    <rPh sb="2" eb="3">
      <t>スウ</t>
    </rPh>
    <phoneticPr fontId="1"/>
  </si>
  <si>
    <t>　　地域包括ケア病床　　管理表</t>
    <rPh sb="2" eb="4">
      <t>チイキ</t>
    </rPh>
    <rPh sb="4" eb="6">
      <t>ホウカツ</t>
    </rPh>
    <rPh sb="8" eb="10">
      <t>ビョウショウ</t>
    </rPh>
    <rPh sb="12" eb="14">
      <t>カンリ</t>
    </rPh>
    <rPh sb="14" eb="15">
      <t>ヒョウ</t>
    </rPh>
    <phoneticPr fontId="1"/>
  </si>
  <si>
    <t>リハ必要単位</t>
    <rPh sb="2" eb="4">
      <t>ヒツヨウ</t>
    </rPh>
    <rPh sb="4" eb="6">
      <t>タンイ</t>
    </rPh>
    <phoneticPr fontId="1"/>
  </si>
  <si>
    <t>リハ実施単位</t>
    <rPh sb="2" eb="4">
      <t>ジッシ</t>
    </rPh>
    <rPh sb="4" eb="6">
      <t>タンイ</t>
    </rPh>
    <phoneticPr fontId="1"/>
  </si>
  <si>
    <t>入床延べ数</t>
    <rPh sb="0" eb="2">
      <t>ニュウショウ</t>
    </rPh>
    <rPh sb="2" eb="3">
      <t>ノ</t>
    </rPh>
    <rPh sb="4" eb="5">
      <t>スウ</t>
    </rPh>
    <phoneticPr fontId="1"/>
  </si>
  <si>
    <t>必要度対象者数</t>
    <rPh sb="0" eb="3">
      <t>ヒツヨウド</t>
    </rPh>
    <rPh sb="3" eb="6">
      <t>タイショウシャ</t>
    </rPh>
    <rPh sb="6" eb="7">
      <t>スウ</t>
    </rPh>
    <phoneticPr fontId="1"/>
  </si>
  <si>
    <t>必要度対象日数</t>
    <rPh sb="0" eb="3">
      <t>ヒツヨウド</t>
    </rPh>
    <rPh sb="3" eb="5">
      <t>タイショウ</t>
    </rPh>
    <rPh sb="5" eb="7">
      <t>ニッスウ</t>
    </rPh>
    <phoneticPr fontId="1"/>
  </si>
  <si>
    <t>ベッド総数</t>
    <rPh sb="3" eb="5">
      <t>ソウスウ</t>
    </rPh>
    <phoneticPr fontId="1"/>
  </si>
  <si>
    <t>入床日数</t>
    <rPh sb="0" eb="1">
      <t>ニュウ</t>
    </rPh>
    <rPh sb="1" eb="2">
      <t>ユカ</t>
    </rPh>
    <rPh sb="2" eb="4">
      <t>ニッスウ</t>
    </rPh>
    <phoneticPr fontId="1"/>
  </si>
  <si>
    <t>外泊＆死亡
（必要度対象外）</t>
    <rPh sb="0" eb="2">
      <t>ガイハク</t>
    </rPh>
    <rPh sb="3" eb="5">
      <t>シボウ</t>
    </rPh>
    <rPh sb="7" eb="10">
      <t>ヒツヨウド</t>
    </rPh>
    <rPh sb="10" eb="13">
      <t>タイショウガイ</t>
    </rPh>
    <phoneticPr fontId="1"/>
  </si>
  <si>
    <t>平均単位数（2単位）</t>
    <rPh sb="0" eb="2">
      <t>ヘイキン</t>
    </rPh>
    <rPh sb="2" eb="5">
      <t>タンイスウ</t>
    </rPh>
    <rPh sb="7" eb="9">
      <t>タンイ</t>
    </rPh>
    <phoneticPr fontId="1"/>
  </si>
  <si>
    <t>在宅復帰率（70％）</t>
    <rPh sb="0" eb="2">
      <t>ザイタク</t>
    </rPh>
    <rPh sb="2" eb="4">
      <t>フッキ</t>
    </rPh>
    <rPh sb="4" eb="5">
      <t>リツ</t>
    </rPh>
    <phoneticPr fontId="1"/>
  </si>
  <si>
    <t>リハビリ単位：リハビリテーションを提供する患者について、１日平均２単位以上提供している。（当月・前月・前々月の３か月の平均値）</t>
    <rPh sb="4" eb="6">
      <t>タンイ</t>
    </rPh>
    <rPh sb="17" eb="19">
      <t>テイキョウ</t>
    </rPh>
    <rPh sb="21" eb="23">
      <t>カンジャ</t>
    </rPh>
    <rPh sb="29" eb="30">
      <t>ヒ</t>
    </rPh>
    <rPh sb="30" eb="32">
      <t>ヘイキン</t>
    </rPh>
    <rPh sb="33" eb="35">
      <t>タンイ</t>
    </rPh>
    <rPh sb="35" eb="37">
      <t>イジョウ</t>
    </rPh>
    <rPh sb="37" eb="39">
      <t>テイキョウ</t>
    </rPh>
    <rPh sb="59" eb="62">
      <t>ヘイキンチ</t>
    </rPh>
    <phoneticPr fontId="1"/>
  </si>
  <si>
    <t>　　地域包括ケア病床　～在宅復帰率検討～</t>
    <rPh sb="2" eb="4">
      <t>チイキ</t>
    </rPh>
    <rPh sb="4" eb="6">
      <t>ホウカツ</t>
    </rPh>
    <rPh sb="8" eb="10">
      <t>ビョウショウ</t>
    </rPh>
    <rPh sb="12" eb="14">
      <t>ザイタク</t>
    </rPh>
    <rPh sb="14" eb="16">
      <t>フッキ</t>
    </rPh>
    <rPh sb="16" eb="17">
      <t>リツ</t>
    </rPh>
    <rPh sb="17" eb="19">
      <t>ケントウ</t>
    </rPh>
    <phoneticPr fontId="1"/>
  </si>
  <si>
    <t>+1</t>
    <phoneticPr fontId="1"/>
  </si>
  <si>
    <t>+2</t>
    <phoneticPr fontId="1"/>
  </si>
  <si>
    <t>+3</t>
    <phoneticPr fontId="1"/>
  </si>
  <si>
    <t>+4</t>
    <phoneticPr fontId="1"/>
  </si>
  <si>
    <t>+5</t>
    <phoneticPr fontId="1"/>
  </si>
  <si>
    <t>+6</t>
    <phoneticPr fontId="1"/>
  </si>
  <si>
    <t>+7</t>
    <phoneticPr fontId="1"/>
  </si>
  <si>
    <t>+2</t>
    <phoneticPr fontId="1"/>
  </si>
  <si>
    <t>+3</t>
    <phoneticPr fontId="1"/>
  </si>
  <si>
    <t>退院数</t>
    <rPh sb="0" eb="2">
      <t>タイイン</t>
    </rPh>
    <rPh sb="2" eb="3">
      <t>スウ</t>
    </rPh>
    <phoneticPr fontId="1"/>
  </si>
  <si>
    <t>在宅復帰数</t>
    <rPh sb="0" eb="2">
      <t>ザイタク</t>
    </rPh>
    <rPh sb="2" eb="4">
      <t>フッキ</t>
    </rPh>
    <rPh sb="4" eb="5">
      <t>スウ</t>
    </rPh>
    <phoneticPr fontId="1"/>
  </si>
  <si>
    <t>+8</t>
    <phoneticPr fontId="1"/>
  </si>
  <si>
    <t>+9</t>
  </si>
  <si>
    <t>+10</t>
  </si>
  <si>
    <t>+11</t>
  </si>
  <si>
    <t>+12</t>
  </si>
  <si>
    <t>+13</t>
  </si>
  <si>
    <t>+14</t>
  </si>
  <si>
    <t>看護必要度（14％）</t>
    <rPh sb="0" eb="2">
      <t>カンゴ</t>
    </rPh>
    <rPh sb="2" eb="5">
      <t>ヒツヨウド</t>
    </rPh>
    <phoneticPr fontId="1"/>
  </si>
  <si>
    <t>在宅復帰率：在宅（自宅、居住系介護施設等、有床診療所）への退院復帰率７2.5％以上。（当月より過去６か月分の平均値）</t>
    <rPh sb="0" eb="2">
      <t>ザイタク</t>
    </rPh>
    <rPh sb="2" eb="4">
      <t>フッキ</t>
    </rPh>
    <rPh sb="4" eb="5">
      <t>リツ</t>
    </rPh>
    <rPh sb="6" eb="8">
      <t>ザイタク</t>
    </rPh>
    <rPh sb="9" eb="11">
      <t>ジタク</t>
    </rPh>
    <rPh sb="12" eb="14">
      <t>キョジュウ</t>
    </rPh>
    <rPh sb="14" eb="15">
      <t>ケイ</t>
    </rPh>
    <rPh sb="15" eb="17">
      <t>カイゴ</t>
    </rPh>
    <rPh sb="17" eb="19">
      <t>シセツ</t>
    </rPh>
    <rPh sb="19" eb="20">
      <t>トウ</t>
    </rPh>
    <rPh sb="21" eb="23">
      <t>ユウショウ</t>
    </rPh>
    <rPh sb="23" eb="26">
      <t>シンリョウジョ</t>
    </rPh>
    <rPh sb="29" eb="31">
      <t>タイイン</t>
    </rPh>
    <rPh sb="31" eb="33">
      <t>フッキ</t>
    </rPh>
    <rPh sb="33" eb="34">
      <t>リツ</t>
    </rPh>
    <rPh sb="39" eb="41">
      <t>イジョウ</t>
    </rPh>
    <rPh sb="43" eb="45">
      <t>トウゲツ</t>
    </rPh>
    <rPh sb="47" eb="49">
      <t>カコ</t>
    </rPh>
    <rPh sb="51" eb="52">
      <t>ゲツ</t>
    </rPh>
    <rPh sb="52" eb="53">
      <t>ブン</t>
    </rPh>
    <rPh sb="54" eb="57">
      <t>ヘイキンチ</t>
    </rPh>
    <phoneticPr fontId="1"/>
  </si>
  <si>
    <t>在宅復帰率（72.5％）</t>
    <rPh sb="0" eb="2">
      <t>ザイタク</t>
    </rPh>
    <rPh sb="2" eb="4">
      <t>フッキ</t>
    </rPh>
    <rPh sb="4" eb="5">
      <t>リツ</t>
    </rPh>
    <phoneticPr fontId="1"/>
  </si>
  <si>
    <r>
      <t>看護必要度：A項目１点以上又は、C項目１点以上を満たす患者を</t>
    </r>
    <r>
      <rPr>
        <u val="double"/>
        <sz val="11"/>
        <color theme="1"/>
        <rFont val="游ゴシック"/>
        <family val="3"/>
        <charset val="128"/>
        <scheme val="minor"/>
      </rPr>
      <t>１</t>
    </r>
    <r>
      <rPr>
        <u val="double"/>
        <sz val="11"/>
        <color theme="1"/>
        <rFont val="游ゴシック"/>
        <family val="2"/>
        <scheme val="minor"/>
      </rPr>
      <t>2</t>
    </r>
    <r>
      <rPr>
        <u val="double"/>
        <sz val="11"/>
        <color theme="1"/>
        <rFont val="游ゴシック"/>
        <family val="3"/>
        <charset val="128"/>
        <scheme val="minor"/>
      </rPr>
      <t>％以上</t>
    </r>
    <r>
      <rPr>
        <sz val="11"/>
        <color theme="1"/>
        <rFont val="游ゴシック"/>
        <family val="2"/>
        <scheme val="minor"/>
      </rPr>
      <t>入院させている。（当月・前月・前々月の３か月の平均値）</t>
    </r>
    <rPh sb="0" eb="2">
      <t>カンゴ</t>
    </rPh>
    <rPh sb="2" eb="5">
      <t>ヒツヨウド</t>
    </rPh>
    <rPh sb="7" eb="9">
      <t>コウモク</t>
    </rPh>
    <rPh sb="10" eb="13">
      <t>テンイジョウ</t>
    </rPh>
    <rPh sb="13" eb="14">
      <t>マタ</t>
    </rPh>
    <rPh sb="17" eb="19">
      <t>コウモク</t>
    </rPh>
    <rPh sb="20" eb="21">
      <t>テン</t>
    </rPh>
    <rPh sb="21" eb="23">
      <t>イジョウ</t>
    </rPh>
    <rPh sb="24" eb="25">
      <t>ミ</t>
    </rPh>
    <rPh sb="27" eb="29">
      <t>カンジャ</t>
    </rPh>
    <rPh sb="33" eb="35">
      <t>イジョウ</t>
    </rPh>
    <rPh sb="35" eb="37">
      <t>ニュウイン</t>
    </rPh>
    <rPh sb="44" eb="46">
      <t>トウゲツ</t>
    </rPh>
    <rPh sb="47" eb="49">
      <t>ゼンゲツ</t>
    </rPh>
    <rPh sb="50" eb="53">
      <t>ゼンゼンゲツ</t>
    </rPh>
    <rPh sb="56" eb="57">
      <t>ゲツ</t>
    </rPh>
    <rPh sb="58" eb="61">
      <t>ヘイキンチ</t>
    </rPh>
    <phoneticPr fontId="1"/>
  </si>
  <si>
    <t>看護必要度（12％）</t>
    <rPh sb="0" eb="2">
      <t>カンゴ</t>
    </rPh>
    <rPh sb="2" eb="5">
      <t>ヒツヨウド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</si>
</sst>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yyyy&quot;年&quot;m&quot;月&quot;;@"/>
    <numFmt numFmtId="178" formatCode="yyyy/m/d;@"/>
    <numFmt numFmtId="179" formatCode="0.00_ "/>
    <numFmt numFmtId="180" formatCode="#;\0;0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2" tint="-0.249977111117893"/>
      <name val="游ゴシック"/>
      <family val="2"/>
      <scheme val="minor"/>
    </font>
    <font>
      <sz val="11"/>
      <color rgb="FFA19D9D"/>
      <name val="游ゴシック"/>
      <family val="2"/>
      <scheme val="minor"/>
    </font>
    <font>
      <sz val="11"/>
      <color rgb="FFA19D9D"/>
      <name val="游ゴシック"/>
      <family val="3"/>
      <charset val="128"/>
      <scheme val="minor"/>
    </font>
    <font>
      <sz val="11"/>
      <color rgb="FFABA7A7"/>
      <name val="游ゴシック"/>
      <family val="2"/>
      <scheme val="minor"/>
    </font>
    <font>
      <sz val="11"/>
      <color rgb="FFABA7A7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u val="double"/>
      <sz val="11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5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2" borderId="13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7" fontId="0" fillId="3" borderId="7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9" fontId="0" fillId="2" borderId="13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9" fontId="0" fillId="2" borderId="9" xfId="0" applyNumberFormat="1" applyFill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10" fontId="0" fillId="0" borderId="15" xfId="0" applyNumberForma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79" fontId="0" fillId="4" borderId="9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55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76" fontId="0" fillId="4" borderId="13" xfId="0" applyNumberFormat="1" applyFill="1" applyBorder="1" applyAlignment="1">
      <alignment horizontal="center" vertical="center"/>
    </xf>
    <xf numFmtId="177" fontId="4" fillId="0" borderId="0" xfId="0" applyNumberFormat="1" applyFont="1" applyAlignment="1" applyProtection="1">
      <alignment horizontal="center" vertical="center"/>
      <protection locked="0"/>
    </xf>
    <xf numFmtId="177" fontId="5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19D9D"/>
      <color rgb="FFABA7A7"/>
      <color rgb="FFA9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3.19\&#26032;&#12475;&#12531;&#12479;&#12540;&#25991;&#26360;&#20849;&#26377;\A010_&#21307;&#21209;&#37096;\B030_&#30475;&#35703;&#31185;\C060_&#12522;&#12495;&#12499;&#12522;\&#22320;&#22495;&#21253;&#25324;&#12465;&#12450;&#30149;&#24202;&#12288;&#31649;&#29702;\&#22320;&#22495;&#21253;&#25324;&#12465;&#12450;&#30149;&#24202;&#12288;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年11月"/>
      <sheetName val="2018年12月"/>
      <sheetName val="2019年1月"/>
      <sheetName val="2019年2月"/>
      <sheetName val="2019年3月"/>
      <sheetName val="2019年4月"/>
      <sheetName val="2019年5月"/>
      <sheetName val="2019年6月"/>
      <sheetName val="2019年7月"/>
      <sheetName val="2019年8月"/>
      <sheetName val="2019年9月"/>
      <sheetName val="2019年10月"/>
      <sheetName val="2019年11月"/>
      <sheetName val="2019年12月"/>
      <sheetName val="2020年1月"/>
      <sheetName val="2020年2月"/>
      <sheetName val="2020年3月"/>
      <sheetName val="2020年4月"/>
      <sheetName val="2020年5月"/>
      <sheetName val="2020年6月"/>
      <sheetName val="2020年7月"/>
      <sheetName val="2020年8月"/>
      <sheetName val="2020年9月"/>
      <sheetName val="2020年10月"/>
      <sheetName val="2020年11月"/>
      <sheetName val="2020年12月"/>
      <sheetName val="2021年1月"/>
      <sheetName val="2021年2月"/>
      <sheetName val="2021年3月"/>
      <sheetName val="2021年4月"/>
      <sheetName val="2021年5月"/>
      <sheetName val="2021年6月"/>
      <sheetName val="2021年7月"/>
      <sheetName val="2021年8月"/>
      <sheetName val="2021年9月"/>
      <sheetName val="2021年10月"/>
      <sheetName val="2021年11月"/>
      <sheetName val="2021年12月"/>
      <sheetName val="2022年1月"/>
      <sheetName val="2022年2月"/>
      <sheetName val="2022年3月"/>
      <sheetName val="2022年4月"/>
      <sheetName val="2022年5月"/>
      <sheetName val="2022年6月"/>
      <sheetName val="2022年7月"/>
      <sheetName val="2022年8月"/>
      <sheetName val="2022年9月"/>
      <sheetName val="2022年10月"/>
      <sheetName val="2022年11月"/>
      <sheetName val="2022年12月"/>
      <sheetName val="2023年1月"/>
      <sheetName val="2023年2月"/>
      <sheetName val="2023年3月"/>
      <sheetName val="2023年4月"/>
      <sheetName val="2023年5月"/>
      <sheetName val="2023年6月"/>
      <sheetName val="2023年7月"/>
      <sheetName val="2023年8月"/>
      <sheetName val="2023年9月"/>
      <sheetName val="2023年10月"/>
      <sheetName val="2023年11月"/>
      <sheetName val="2023年12月"/>
      <sheetName val="2024年1月"/>
      <sheetName val="2024年2月"/>
      <sheetName val="2024年3月"/>
      <sheetName val="2024年4月"/>
      <sheetName val="2024年5月"/>
      <sheetName val="2024年6月"/>
      <sheetName val="原本 (増床)"/>
      <sheetName val="原本"/>
    </sheetNames>
    <sheetDataSet>
      <sheetData sheetId="0">
        <row r="87">
          <cell r="AL87">
            <v>104</v>
          </cell>
          <cell r="AN87">
            <v>330</v>
          </cell>
        </row>
        <row r="88">
          <cell r="AL88">
            <v>3</v>
          </cell>
          <cell r="AN88">
            <v>110</v>
          </cell>
        </row>
        <row r="89">
          <cell r="AL89">
            <v>146</v>
          </cell>
        </row>
        <row r="90">
          <cell r="AL90">
            <v>194</v>
          </cell>
        </row>
        <row r="91">
          <cell r="AL91">
            <v>6</v>
          </cell>
        </row>
        <row r="92">
          <cell r="AL92">
            <v>6</v>
          </cell>
        </row>
      </sheetData>
      <sheetData sheetId="1">
        <row r="87">
          <cell r="AL87">
            <v>211</v>
          </cell>
          <cell r="AN87">
            <v>341</v>
          </cell>
        </row>
        <row r="88">
          <cell r="AL88">
            <v>47</v>
          </cell>
          <cell r="AN88">
            <v>224</v>
          </cell>
        </row>
        <row r="89">
          <cell r="AL89">
            <v>268</v>
          </cell>
        </row>
        <row r="90">
          <cell r="AL90">
            <v>300</v>
          </cell>
        </row>
        <row r="91">
          <cell r="AL91">
            <v>13</v>
          </cell>
        </row>
        <row r="92">
          <cell r="AL92">
            <v>13</v>
          </cell>
        </row>
      </sheetData>
      <sheetData sheetId="2">
        <row r="87">
          <cell r="AL87">
            <v>209</v>
          </cell>
          <cell r="AN87">
            <v>341</v>
          </cell>
        </row>
        <row r="88">
          <cell r="AL88">
            <v>58</v>
          </cell>
          <cell r="AN88">
            <v>214</v>
          </cell>
        </row>
        <row r="89">
          <cell r="AL89">
            <v>220</v>
          </cell>
        </row>
        <row r="90">
          <cell r="AL90">
            <v>261</v>
          </cell>
        </row>
        <row r="91">
          <cell r="AL91">
            <v>5</v>
          </cell>
        </row>
        <row r="92">
          <cell r="AL92">
            <v>4</v>
          </cell>
        </row>
      </sheetData>
      <sheetData sheetId="3">
        <row r="87">
          <cell r="AL87">
            <v>171</v>
          </cell>
          <cell r="AN87">
            <v>308</v>
          </cell>
        </row>
        <row r="88">
          <cell r="AL88">
            <v>18</v>
          </cell>
          <cell r="AN88">
            <v>182</v>
          </cell>
        </row>
        <row r="89">
          <cell r="AL89">
            <v>174</v>
          </cell>
        </row>
        <row r="90">
          <cell r="AL90">
            <v>208</v>
          </cell>
        </row>
        <row r="91">
          <cell r="AL91">
            <v>11</v>
          </cell>
        </row>
        <row r="92">
          <cell r="AL92">
            <v>9</v>
          </cell>
        </row>
      </sheetData>
      <sheetData sheetId="4">
        <row r="87">
          <cell r="AL87">
            <v>181</v>
          </cell>
          <cell r="AN87">
            <v>341</v>
          </cell>
        </row>
        <row r="88">
          <cell r="AL88">
            <v>39</v>
          </cell>
          <cell r="AN88">
            <v>192</v>
          </cell>
        </row>
        <row r="89">
          <cell r="AL89">
            <v>288</v>
          </cell>
        </row>
        <row r="90">
          <cell r="AL90">
            <v>330</v>
          </cell>
        </row>
        <row r="91">
          <cell r="AL91">
            <v>11</v>
          </cell>
        </row>
        <row r="92">
          <cell r="AL92">
            <v>8</v>
          </cell>
        </row>
      </sheetData>
      <sheetData sheetId="5">
        <row r="87">
          <cell r="AL87">
            <v>215</v>
          </cell>
          <cell r="AN87">
            <v>330</v>
          </cell>
        </row>
        <row r="88">
          <cell r="AL88">
            <v>98</v>
          </cell>
          <cell r="AN88">
            <v>225</v>
          </cell>
        </row>
        <row r="89">
          <cell r="AL89">
            <v>270</v>
          </cell>
        </row>
        <row r="90">
          <cell r="AL90">
            <v>285</v>
          </cell>
        </row>
        <row r="91">
          <cell r="AL91">
            <v>10</v>
          </cell>
        </row>
        <row r="92">
          <cell r="AL92">
            <v>9</v>
          </cell>
        </row>
      </sheetData>
      <sheetData sheetId="6">
        <row r="87">
          <cell r="AL87">
            <v>185</v>
          </cell>
          <cell r="AN87">
            <v>341</v>
          </cell>
        </row>
        <row r="88">
          <cell r="AL88">
            <v>53</v>
          </cell>
          <cell r="AN88">
            <v>196</v>
          </cell>
        </row>
        <row r="89">
          <cell r="AL89">
            <v>200</v>
          </cell>
        </row>
        <row r="90">
          <cell r="AL90">
            <v>221</v>
          </cell>
        </row>
        <row r="91">
          <cell r="AL91">
            <v>11</v>
          </cell>
        </row>
        <row r="92">
          <cell r="AL92">
            <v>11</v>
          </cell>
        </row>
      </sheetData>
      <sheetData sheetId="7">
        <row r="87">
          <cell r="AL87">
            <v>227</v>
          </cell>
          <cell r="AN87">
            <v>341</v>
          </cell>
        </row>
        <row r="88">
          <cell r="AL88">
            <v>75</v>
          </cell>
          <cell r="AN88">
            <v>231</v>
          </cell>
        </row>
        <row r="89">
          <cell r="AL89">
            <v>282</v>
          </cell>
        </row>
        <row r="90">
          <cell r="AL90">
            <v>283</v>
          </cell>
        </row>
        <row r="91">
          <cell r="AL91">
            <v>4</v>
          </cell>
        </row>
        <row r="92">
          <cell r="AL92">
            <v>3</v>
          </cell>
        </row>
      </sheetData>
      <sheetData sheetId="8">
        <row r="87">
          <cell r="AL87">
            <v>281</v>
          </cell>
          <cell r="AN87">
            <v>341</v>
          </cell>
        </row>
        <row r="88">
          <cell r="AL88">
            <v>110</v>
          </cell>
          <cell r="AN88">
            <v>298</v>
          </cell>
        </row>
        <row r="89">
          <cell r="AL89">
            <v>356</v>
          </cell>
        </row>
        <row r="90">
          <cell r="AL90">
            <v>463</v>
          </cell>
        </row>
        <row r="91">
          <cell r="AL91">
            <v>17</v>
          </cell>
        </row>
        <row r="92">
          <cell r="AL92">
            <v>14</v>
          </cell>
        </row>
      </sheetData>
      <sheetData sheetId="9">
        <row r="87">
          <cell r="AL87">
            <v>299</v>
          </cell>
          <cell r="AN87">
            <v>341</v>
          </cell>
        </row>
        <row r="88">
          <cell r="AL88">
            <v>147</v>
          </cell>
          <cell r="AN88">
            <v>311</v>
          </cell>
        </row>
        <row r="89">
          <cell r="AL89">
            <v>334</v>
          </cell>
        </row>
        <row r="90">
          <cell r="AL90">
            <v>345</v>
          </cell>
        </row>
        <row r="91">
          <cell r="AL91">
            <v>12</v>
          </cell>
        </row>
        <row r="92">
          <cell r="AL92">
            <v>10</v>
          </cell>
        </row>
      </sheetData>
      <sheetData sheetId="10">
        <row r="87">
          <cell r="AL87">
            <v>227</v>
          </cell>
          <cell r="AN87">
            <v>330</v>
          </cell>
        </row>
        <row r="88">
          <cell r="AL88">
            <v>97</v>
          </cell>
          <cell r="AN88">
            <v>240</v>
          </cell>
        </row>
        <row r="89">
          <cell r="AL89">
            <v>262</v>
          </cell>
        </row>
        <row r="90">
          <cell r="AL90">
            <v>319</v>
          </cell>
        </row>
        <row r="91">
          <cell r="AL91">
            <v>13</v>
          </cell>
        </row>
        <row r="92">
          <cell r="AL92">
            <v>10</v>
          </cell>
        </row>
      </sheetData>
      <sheetData sheetId="11">
        <row r="87">
          <cell r="AL87">
            <v>288</v>
          </cell>
          <cell r="AN87">
            <v>341</v>
          </cell>
        </row>
        <row r="88">
          <cell r="AL88">
            <v>50</v>
          </cell>
          <cell r="AN88">
            <v>304</v>
          </cell>
        </row>
        <row r="89">
          <cell r="AL89">
            <v>376</v>
          </cell>
        </row>
        <row r="90">
          <cell r="AL90">
            <v>463</v>
          </cell>
        </row>
        <row r="91">
          <cell r="AL91">
            <v>16</v>
          </cell>
        </row>
        <row r="92">
          <cell r="AL92">
            <v>12</v>
          </cell>
        </row>
      </sheetData>
      <sheetData sheetId="12">
        <row r="87">
          <cell r="AL87">
            <v>318</v>
          </cell>
          <cell r="AN87">
            <v>330</v>
          </cell>
        </row>
        <row r="88">
          <cell r="AL88">
            <v>51</v>
          </cell>
          <cell r="AN88">
            <v>330</v>
          </cell>
        </row>
        <row r="89">
          <cell r="AL89">
            <v>374</v>
          </cell>
        </row>
        <row r="90">
          <cell r="AL90">
            <v>429</v>
          </cell>
        </row>
        <row r="91">
          <cell r="AL91">
            <v>12</v>
          </cell>
        </row>
        <row r="92">
          <cell r="AL92">
            <v>6</v>
          </cell>
        </row>
      </sheetData>
      <sheetData sheetId="13">
        <row r="87">
          <cell r="AL87">
            <v>265</v>
          </cell>
          <cell r="AN87">
            <v>341</v>
          </cell>
        </row>
        <row r="88">
          <cell r="AL88">
            <v>61</v>
          </cell>
          <cell r="AN88">
            <v>282</v>
          </cell>
        </row>
        <row r="89">
          <cell r="AL89">
            <v>232</v>
          </cell>
        </row>
        <row r="90">
          <cell r="AL90">
            <v>312</v>
          </cell>
        </row>
        <row r="91">
          <cell r="AL91">
            <v>17</v>
          </cell>
        </row>
        <row r="92">
          <cell r="AL92">
            <v>14</v>
          </cell>
        </row>
      </sheetData>
      <sheetData sheetId="14">
        <row r="87">
          <cell r="AL87">
            <v>249</v>
          </cell>
          <cell r="AN87">
            <v>341</v>
          </cell>
        </row>
        <row r="88">
          <cell r="AL88">
            <v>57</v>
          </cell>
          <cell r="AN88">
            <v>267</v>
          </cell>
        </row>
        <row r="89">
          <cell r="AL89">
            <v>128</v>
          </cell>
        </row>
        <row r="90">
          <cell r="AL90">
            <v>165</v>
          </cell>
        </row>
        <row r="91">
          <cell r="AL91">
            <v>18</v>
          </cell>
        </row>
        <row r="92">
          <cell r="AL92">
            <v>16</v>
          </cell>
        </row>
      </sheetData>
      <sheetData sheetId="15">
        <row r="87">
          <cell r="AL87">
            <v>269</v>
          </cell>
          <cell r="AN87">
            <v>308</v>
          </cell>
        </row>
        <row r="88">
          <cell r="AL88">
            <v>155</v>
          </cell>
          <cell r="AN88">
            <v>285</v>
          </cell>
        </row>
        <row r="89">
          <cell r="AL89">
            <v>280</v>
          </cell>
        </row>
        <row r="90">
          <cell r="AL90">
            <v>291</v>
          </cell>
        </row>
        <row r="91">
          <cell r="AL91">
            <v>16</v>
          </cell>
        </row>
        <row r="92">
          <cell r="AL92">
            <v>14</v>
          </cell>
        </row>
      </sheetData>
      <sheetData sheetId="16">
        <row r="87">
          <cell r="AL87">
            <v>259</v>
          </cell>
          <cell r="AN87">
            <v>341</v>
          </cell>
        </row>
        <row r="88">
          <cell r="AL88">
            <v>87</v>
          </cell>
          <cell r="AN88">
            <v>277</v>
          </cell>
        </row>
        <row r="89">
          <cell r="AL89">
            <v>382</v>
          </cell>
        </row>
        <row r="90">
          <cell r="AL90">
            <v>373</v>
          </cell>
        </row>
        <row r="91">
          <cell r="AL91">
            <v>18</v>
          </cell>
        </row>
        <row r="92">
          <cell r="AL92">
            <v>16</v>
          </cell>
        </row>
      </sheetData>
      <sheetData sheetId="17">
        <row r="87">
          <cell r="AL87">
            <v>173</v>
          </cell>
          <cell r="AN87">
            <v>330</v>
          </cell>
        </row>
        <row r="88">
          <cell r="AL88">
            <v>82</v>
          </cell>
          <cell r="AN88">
            <v>186</v>
          </cell>
        </row>
        <row r="89">
          <cell r="AL89">
            <v>238</v>
          </cell>
        </row>
        <row r="90">
          <cell r="AL90">
            <v>314</v>
          </cell>
        </row>
        <row r="91">
          <cell r="AL91">
            <v>13</v>
          </cell>
        </row>
        <row r="92">
          <cell r="AL92">
            <v>9</v>
          </cell>
        </row>
      </sheetData>
      <sheetData sheetId="18">
        <row r="87">
          <cell r="AL87">
            <v>205</v>
          </cell>
          <cell r="AN87">
            <v>341</v>
          </cell>
        </row>
        <row r="88">
          <cell r="AL88">
            <v>48</v>
          </cell>
          <cell r="AN88">
            <v>212</v>
          </cell>
        </row>
        <row r="89">
          <cell r="AL89">
            <v>266</v>
          </cell>
        </row>
        <row r="90">
          <cell r="AL90">
            <v>324</v>
          </cell>
        </row>
        <row r="91">
          <cell r="AL91">
            <v>7</v>
          </cell>
        </row>
        <row r="92">
          <cell r="AL92">
            <v>6</v>
          </cell>
        </row>
      </sheetData>
      <sheetData sheetId="19">
        <row r="87">
          <cell r="AL87">
            <v>139</v>
          </cell>
          <cell r="AN87">
            <v>330</v>
          </cell>
        </row>
        <row r="88">
          <cell r="AL88">
            <v>40</v>
          </cell>
          <cell r="AN88">
            <v>146</v>
          </cell>
        </row>
        <row r="89">
          <cell r="AL89">
            <v>266</v>
          </cell>
        </row>
        <row r="90">
          <cell r="AL90">
            <v>355</v>
          </cell>
        </row>
        <row r="91">
          <cell r="AL91">
            <v>7</v>
          </cell>
        </row>
        <row r="92">
          <cell r="AL92">
            <v>6</v>
          </cell>
        </row>
      </sheetData>
      <sheetData sheetId="20">
        <row r="87">
          <cell r="AL87">
            <v>261</v>
          </cell>
          <cell r="AN87">
            <v>341</v>
          </cell>
        </row>
        <row r="88">
          <cell r="AL88">
            <v>70</v>
          </cell>
          <cell r="AN88">
            <v>273</v>
          </cell>
        </row>
        <row r="89">
          <cell r="AL89">
            <v>400</v>
          </cell>
        </row>
        <row r="90">
          <cell r="AL90">
            <v>484</v>
          </cell>
        </row>
        <row r="91">
          <cell r="AL91">
            <v>12</v>
          </cell>
        </row>
        <row r="92">
          <cell r="AL92">
            <v>10</v>
          </cell>
        </row>
      </sheetData>
      <sheetData sheetId="21">
        <row r="87">
          <cell r="AL87">
            <v>189</v>
          </cell>
          <cell r="AN87">
            <v>341</v>
          </cell>
        </row>
        <row r="88">
          <cell r="AL88">
            <v>76</v>
          </cell>
          <cell r="AN88">
            <v>197</v>
          </cell>
        </row>
        <row r="89">
          <cell r="AL89">
            <v>214</v>
          </cell>
        </row>
        <row r="90">
          <cell r="AL90">
            <v>269</v>
          </cell>
        </row>
        <row r="91">
          <cell r="AL91">
            <v>8</v>
          </cell>
        </row>
        <row r="92">
          <cell r="AL92">
            <v>5</v>
          </cell>
        </row>
      </sheetData>
      <sheetData sheetId="22">
        <row r="87">
          <cell r="AL87">
            <v>207</v>
          </cell>
          <cell r="AN87">
            <v>330</v>
          </cell>
        </row>
        <row r="88">
          <cell r="AL88">
            <v>48</v>
          </cell>
          <cell r="AN88">
            <v>221</v>
          </cell>
        </row>
        <row r="89">
          <cell r="AL89">
            <v>316</v>
          </cell>
        </row>
        <row r="90">
          <cell r="AL90">
            <v>371</v>
          </cell>
        </row>
        <row r="91">
          <cell r="AL91">
            <v>14</v>
          </cell>
        </row>
        <row r="92">
          <cell r="AL92">
            <v>12</v>
          </cell>
        </row>
      </sheetData>
      <sheetData sheetId="23">
        <row r="87">
          <cell r="AL87">
            <v>212</v>
          </cell>
          <cell r="AN87">
            <v>341</v>
          </cell>
        </row>
        <row r="88">
          <cell r="AL88">
            <v>61</v>
          </cell>
          <cell r="AN88">
            <v>223</v>
          </cell>
        </row>
        <row r="89">
          <cell r="AL89">
            <v>348</v>
          </cell>
        </row>
        <row r="90">
          <cell r="AL90">
            <v>422</v>
          </cell>
        </row>
        <row r="91">
          <cell r="AL91">
            <v>11</v>
          </cell>
        </row>
        <row r="92">
          <cell r="AL92">
            <v>9</v>
          </cell>
        </row>
      </sheetData>
      <sheetData sheetId="24">
        <row r="87">
          <cell r="AL87">
            <v>197</v>
          </cell>
          <cell r="AN87">
            <v>330</v>
          </cell>
        </row>
        <row r="88">
          <cell r="AL88">
            <v>67</v>
          </cell>
          <cell r="AN88">
            <v>208</v>
          </cell>
        </row>
        <row r="89">
          <cell r="AL89">
            <v>294</v>
          </cell>
        </row>
        <row r="90">
          <cell r="AL90">
            <v>333</v>
          </cell>
        </row>
        <row r="91">
          <cell r="AL91">
            <v>11</v>
          </cell>
        </row>
        <row r="92">
          <cell r="AL92">
            <v>10</v>
          </cell>
        </row>
      </sheetData>
      <sheetData sheetId="25">
        <row r="87">
          <cell r="AL87">
            <v>217</v>
          </cell>
          <cell r="AN87">
            <v>341</v>
          </cell>
        </row>
        <row r="88">
          <cell r="AL88">
            <v>48</v>
          </cell>
          <cell r="AN88">
            <v>226</v>
          </cell>
        </row>
        <row r="89">
          <cell r="AL89">
            <v>308</v>
          </cell>
        </row>
        <row r="90">
          <cell r="AL90">
            <v>376</v>
          </cell>
        </row>
        <row r="91">
          <cell r="AL91">
            <v>9</v>
          </cell>
        </row>
        <row r="92">
          <cell r="AL92">
            <v>8</v>
          </cell>
        </row>
      </sheetData>
      <sheetData sheetId="26">
        <row r="87">
          <cell r="AL87">
            <v>157</v>
          </cell>
          <cell r="AN87">
            <v>341</v>
          </cell>
        </row>
        <row r="88">
          <cell r="AL88">
            <v>45</v>
          </cell>
          <cell r="AN88">
            <v>164</v>
          </cell>
        </row>
        <row r="89">
          <cell r="AL89">
            <v>160</v>
          </cell>
        </row>
        <row r="90">
          <cell r="AL90">
            <v>169</v>
          </cell>
        </row>
        <row r="91">
          <cell r="AL91">
            <v>6</v>
          </cell>
        </row>
        <row r="92">
          <cell r="AL92">
            <v>4</v>
          </cell>
        </row>
      </sheetData>
      <sheetData sheetId="27">
        <row r="87">
          <cell r="AL87">
            <v>208</v>
          </cell>
          <cell r="AN87">
            <v>308</v>
          </cell>
        </row>
        <row r="88">
          <cell r="AL88">
            <v>90</v>
          </cell>
          <cell r="AN88">
            <v>220</v>
          </cell>
        </row>
        <row r="89">
          <cell r="AL89">
            <v>230</v>
          </cell>
        </row>
        <row r="90">
          <cell r="AL90">
            <v>282</v>
          </cell>
        </row>
        <row r="91">
          <cell r="AL91">
            <v>12</v>
          </cell>
        </row>
        <row r="92">
          <cell r="AL92">
            <v>9</v>
          </cell>
        </row>
      </sheetData>
      <sheetData sheetId="28">
        <row r="87">
          <cell r="AL87">
            <v>292</v>
          </cell>
          <cell r="AN87">
            <v>341</v>
          </cell>
        </row>
        <row r="88">
          <cell r="AL88">
            <v>135</v>
          </cell>
          <cell r="AN88">
            <v>309</v>
          </cell>
        </row>
        <row r="89">
          <cell r="AL89">
            <v>334</v>
          </cell>
        </row>
        <row r="90">
          <cell r="AL90">
            <v>415</v>
          </cell>
        </row>
        <row r="91">
          <cell r="AL91">
            <v>15</v>
          </cell>
        </row>
        <row r="92">
          <cell r="AL92">
            <v>9</v>
          </cell>
        </row>
      </sheetData>
      <sheetData sheetId="29">
        <row r="87">
          <cell r="AL87">
            <v>259</v>
          </cell>
          <cell r="AN87">
            <v>330</v>
          </cell>
        </row>
        <row r="88">
          <cell r="AL88">
            <v>88</v>
          </cell>
          <cell r="AN88">
            <v>273</v>
          </cell>
        </row>
        <row r="89">
          <cell r="AL89">
            <v>360</v>
          </cell>
        </row>
        <row r="90">
          <cell r="AL90">
            <v>415</v>
          </cell>
        </row>
        <row r="91">
          <cell r="AL91">
            <v>14</v>
          </cell>
        </row>
        <row r="92">
          <cell r="AL92">
            <v>10</v>
          </cell>
        </row>
      </sheetData>
      <sheetData sheetId="30">
        <row r="87">
          <cell r="AL87">
            <v>217</v>
          </cell>
          <cell r="AN87">
            <v>341</v>
          </cell>
        </row>
        <row r="88">
          <cell r="AL88">
            <v>127</v>
          </cell>
          <cell r="AN88">
            <v>229</v>
          </cell>
        </row>
        <row r="89">
          <cell r="AL89">
            <v>188</v>
          </cell>
        </row>
        <row r="90">
          <cell r="AL90">
            <v>198</v>
          </cell>
        </row>
        <row r="91">
          <cell r="AL91">
            <v>11</v>
          </cell>
        </row>
        <row r="92">
          <cell r="AL92">
            <v>9</v>
          </cell>
        </row>
      </sheetData>
      <sheetData sheetId="31">
        <row r="87">
          <cell r="AL87">
            <v>176</v>
          </cell>
          <cell r="AN87">
            <v>330</v>
          </cell>
        </row>
        <row r="88">
          <cell r="AL88">
            <v>89</v>
          </cell>
          <cell r="AN88">
            <v>189</v>
          </cell>
        </row>
        <row r="89">
          <cell r="AL89">
            <v>232</v>
          </cell>
        </row>
        <row r="90">
          <cell r="AL90">
            <v>304</v>
          </cell>
        </row>
        <row r="91">
          <cell r="AL91">
            <v>12</v>
          </cell>
        </row>
        <row r="92">
          <cell r="AL92">
            <v>9</v>
          </cell>
        </row>
      </sheetData>
      <sheetData sheetId="32">
        <row r="87">
          <cell r="AL87">
            <v>224</v>
          </cell>
          <cell r="AN87">
            <v>341</v>
          </cell>
        </row>
        <row r="88">
          <cell r="AL88">
            <v>91</v>
          </cell>
          <cell r="AN88">
            <v>242</v>
          </cell>
        </row>
        <row r="89">
          <cell r="AL89">
            <v>290</v>
          </cell>
        </row>
        <row r="90">
          <cell r="AL90">
            <v>330</v>
          </cell>
        </row>
        <row r="91">
          <cell r="AL91">
            <v>18</v>
          </cell>
        </row>
        <row r="92">
          <cell r="AL92">
            <v>18</v>
          </cell>
        </row>
      </sheetData>
      <sheetData sheetId="33">
        <row r="87">
          <cell r="AL87">
            <v>175</v>
          </cell>
          <cell r="AN87">
            <v>341</v>
          </cell>
        </row>
        <row r="88">
          <cell r="AL88">
            <v>135</v>
          </cell>
          <cell r="AN88">
            <v>188</v>
          </cell>
        </row>
        <row r="89">
          <cell r="AL89">
            <v>238</v>
          </cell>
        </row>
        <row r="90">
          <cell r="AL90">
            <v>273</v>
          </cell>
        </row>
        <row r="91">
          <cell r="AL91">
            <v>13</v>
          </cell>
        </row>
        <row r="92">
          <cell r="AL92">
            <v>10</v>
          </cell>
        </row>
      </sheetData>
      <sheetData sheetId="34">
        <row r="87">
          <cell r="AL87">
            <v>139</v>
          </cell>
          <cell r="AN87">
            <v>330</v>
          </cell>
        </row>
        <row r="88">
          <cell r="AL88">
            <v>79</v>
          </cell>
          <cell r="AN88">
            <v>150</v>
          </cell>
        </row>
        <row r="89">
          <cell r="AL89">
            <v>232</v>
          </cell>
        </row>
        <row r="90">
          <cell r="AL90">
            <v>284</v>
          </cell>
        </row>
        <row r="91">
          <cell r="AL91">
            <v>11</v>
          </cell>
        </row>
        <row r="92">
          <cell r="AL92">
            <v>10</v>
          </cell>
        </row>
      </sheetData>
      <sheetData sheetId="35">
        <row r="87">
          <cell r="AL87">
            <v>213</v>
          </cell>
          <cell r="AN87">
            <v>341</v>
          </cell>
        </row>
        <row r="88">
          <cell r="AL88">
            <v>92</v>
          </cell>
          <cell r="AN88">
            <v>224</v>
          </cell>
        </row>
        <row r="89">
          <cell r="AL89">
            <v>336</v>
          </cell>
        </row>
        <row r="90">
          <cell r="AL90">
            <v>367</v>
          </cell>
        </row>
        <row r="91">
          <cell r="AL91">
            <v>11</v>
          </cell>
        </row>
        <row r="92">
          <cell r="AL92">
            <v>10</v>
          </cell>
        </row>
      </sheetData>
      <sheetData sheetId="36">
        <row r="87">
          <cell r="AL87">
            <v>231</v>
          </cell>
          <cell r="AN87">
            <v>330</v>
          </cell>
        </row>
        <row r="88">
          <cell r="AL88">
            <v>83</v>
          </cell>
          <cell r="AN88">
            <v>245</v>
          </cell>
        </row>
        <row r="89">
          <cell r="AL89">
            <v>322</v>
          </cell>
        </row>
        <row r="90">
          <cell r="AL90">
            <v>404</v>
          </cell>
        </row>
        <row r="91">
          <cell r="AL91">
            <v>14</v>
          </cell>
        </row>
        <row r="92">
          <cell r="AL92">
            <v>10</v>
          </cell>
        </row>
      </sheetData>
      <sheetData sheetId="37">
        <row r="87">
          <cell r="AL87">
            <v>297</v>
          </cell>
          <cell r="AN87">
            <v>341</v>
          </cell>
        </row>
        <row r="88">
          <cell r="AL88">
            <v>117</v>
          </cell>
          <cell r="AN88">
            <v>313</v>
          </cell>
        </row>
        <row r="89">
          <cell r="AL89">
            <v>380</v>
          </cell>
        </row>
        <row r="90">
          <cell r="AL90">
            <v>398</v>
          </cell>
        </row>
        <row r="91">
          <cell r="AL91">
            <v>16</v>
          </cell>
        </row>
        <row r="92">
          <cell r="AL92">
            <v>14</v>
          </cell>
        </row>
      </sheetData>
      <sheetData sheetId="38">
        <row r="87">
          <cell r="AL87">
            <v>297</v>
          </cell>
          <cell r="AN87">
            <v>341</v>
          </cell>
        </row>
        <row r="88">
          <cell r="AL88">
            <v>126</v>
          </cell>
          <cell r="AN88">
            <v>316</v>
          </cell>
        </row>
        <row r="89">
          <cell r="AL89">
            <v>364</v>
          </cell>
        </row>
        <row r="90">
          <cell r="AL90">
            <v>398</v>
          </cell>
        </row>
        <row r="91">
          <cell r="AL91">
            <v>19</v>
          </cell>
        </row>
        <row r="92">
          <cell r="AL92">
            <v>14</v>
          </cell>
        </row>
      </sheetData>
      <sheetData sheetId="39">
        <row r="87">
          <cell r="AL87">
            <v>251</v>
          </cell>
          <cell r="AN87">
            <v>308</v>
          </cell>
        </row>
        <row r="88">
          <cell r="AL88">
            <v>121</v>
          </cell>
          <cell r="AN88">
            <v>265</v>
          </cell>
        </row>
        <row r="89">
          <cell r="AL89">
            <v>234</v>
          </cell>
        </row>
        <row r="90">
          <cell r="AL90">
            <v>270</v>
          </cell>
        </row>
        <row r="91">
          <cell r="AL91">
            <v>14</v>
          </cell>
        </row>
        <row r="92">
          <cell r="AL92">
            <v>10</v>
          </cell>
        </row>
      </sheetData>
      <sheetData sheetId="40">
        <row r="87">
          <cell r="AL87">
            <v>191</v>
          </cell>
          <cell r="AN87">
            <v>341</v>
          </cell>
        </row>
        <row r="88">
          <cell r="AL88">
            <v>92</v>
          </cell>
          <cell r="AN88">
            <v>204</v>
          </cell>
        </row>
        <row r="89">
          <cell r="AL89">
            <v>280</v>
          </cell>
        </row>
        <row r="90">
          <cell r="AL90">
            <v>308</v>
          </cell>
        </row>
        <row r="91">
          <cell r="AL91">
            <v>13</v>
          </cell>
        </row>
        <row r="92">
          <cell r="AL92">
            <v>10</v>
          </cell>
        </row>
      </sheetData>
      <sheetData sheetId="41">
        <row r="87">
          <cell r="AL87">
            <v>216</v>
          </cell>
          <cell r="AN87">
            <v>330</v>
          </cell>
        </row>
        <row r="88">
          <cell r="AL88">
            <v>75</v>
          </cell>
          <cell r="AN88">
            <v>233</v>
          </cell>
        </row>
        <row r="89">
          <cell r="AL89">
            <v>204</v>
          </cell>
        </row>
        <row r="90">
          <cell r="AL90">
            <v>232</v>
          </cell>
        </row>
        <row r="91">
          <cell r="AL91">
            <v>17</v>
          </cell>
        </row>
        <row r="92">
          <cell r="AL92">
            <v>15</v>
          </cell>
        </row>
      </sheetData>
      <sheetData sheetId="42">
        <row r="87">
          <cell r="AL87">
            <v>215</v>
          </cell>
          <cell r="AN87">
            <v>341</v>
          </cell>
        </row>
        <row r="88">
          <cell r="AL88">
            <v>67</v>
          </cell>
          <cell r="AN88">
            <v>225</v>
          </cell>
        </row>
        <row r="89">
          <cell r="AL89">
            <v>264</v>
          </cell>
        </row>
        <row r="90">
          <cell r="AL90">
            <v>249</v>
          </cell>
        </row>
        <row r="91">
          <cell r="AL91">
            <v>10</v>
          </cell>
        </row>
        <row r="92">
          <cell r="AL92">
            <v>8</v>
          </cell>
        </row>
      </sheetData>
      <sheetData sheetId="43">
        <row r="87">
          <cell r="AL87">
            <v>257</v>
          </cell>
          <cell r="AN87">
            <v>330</v>
          </cell>
        </row>
        <row r="88">
          <cell r="AL88">
            <v>93</v>
          </cell>
          <cell r="AN88">
            <v>273</v>
          </cell>
        </row>
        <row r="89">
          <cell r="AL89">
            <v>390</v>
          </cell>
        </row>
        <row r="90">
          <cell r="AL90">
            <v>414</v>
          </cell>
        </row>
        <row r="91">
          <cell r="AL91">
            <v>16</v>
          </cell>
        </row>
        <row r="92">
          <cell r="AL92">
            <v>16</v>
          </cell>
        </row>
      </sheetData>
      <sheetData sheetId="44">
        <row r="87">
          <cell r="AL87">
            <v>204</v>
          </cell>
          <cell r="AN87">
            <v>341</v>
          </cell>
        </row>
        <row r="88">
          <cell r="AL88">
            <v>93</v>
          </cell>
          <cell r="AN88">
            <v>219</v>
          </cell>
        </row>
        <row r="89">
          <cell r="AL89">
            <v>162</v>
          </cell>
        </row>
        <row r="90">
          <cell r="AL90">
            <v>168</v>
          </cell>
        </row>
        <row r="91">
          <cell r="AL91">
            <v>15</v>
          </cell>
        </row>
        <row r="92">
          <cell r="AL92">
            <v>12</v>
          </cell>
        </row>
      </sheetData>
      <sheetData sheetId="45">
        <row r="87">
          <cell r="AL87">
            <v>197</v>
          </cell>
          <cell r="AN87">
            <v>341</v>
          </cell>
        </row>
        <row r="88">
          <cell r="AL88">
            <v>54</v>
          </cell>
          <cell r="AN88">
            <v>207</v>
          </cell>
        </row>
        <row r="89">
          <cell r="AL89">
            <v>280</v>
          </cell>
        </row>
        <row r="90">
          <cell r="AL90">
            <v>361</v>
          </cell>
        </row>
        <row r="91">
          <cell r="AL91">
            <v>10</v>
          </cell>
        </row>
        <row r="92">
          <cell r="AL92">
            <v>7</v>
          </cell>
        </row>
      </sheetData>
      <sheetData sheetId="46">
        <row r="87">
          <cell r="AL87">
            <v>218</v>
          </cell>
          <cell r="AN87">
            <v>330</v>
          </cell>
        </row>
        <row r="88">
          <cell r="AL88">
            <v>49</v>
          </cell>
          <cell r="AN88">
            <v>233</v>
          </cell>
        </row>
        <row r="89">
          <cell r="AL89">
            <v>318</v>
          </cell>
        </row>
        <row r="90">
          <cell r="AL90">
            <v>365</v>
          </cell>
        </row>
        <row r="91">
          <cell r="AL91">
            <v>15</v>
          </cell>
        </row>
        <row r="92">
          <cell r="AL92">
            <v>12</v>
          </cell>
        </row>
      </sheetData>
      <sheetData sheetId="47">
        <row r="87">
          <cell r="AL87">
            <v>232</v>
          </cell>
          <cell r="AN87">
            <v>341</v>
          </cell>
        </row>
        <row r="88">
          <cell r="AL88">
            <v>117</v>
          </cell>
          <cell r="AN88">
            <v>247</v>
          </cell>
        </row>
        <row r="89">
          <cell r="AL89">
            <v>236</v>
          </cell>
        </row>
        <row r="90">
          <cell r="AL90">
            <v>241</v>
          </cell>
        </row>
        <row r="91">
          <cell r="AL91">
            <v>15</v>
          </cell>
        </row>
        <row r="92">
          <cell r="AL92">
            <v>12</v>
          </cell>
        </row>
      </sheetData>
      <sheetData sheetId="48">
        <row r="87">
          <cell r="AL87">
            <v>199</v>
          </cell>
          <cell r="AN87">
            <v>330</v>
          </cell>
        </row>
        <row r="88">
          <cell r="AL88">
            <v>68</v>
          </cell>
          <cell r="AN88">
            <v>210</v>
          </cell>
        </row>
        <row r="89">
          <cell r="AL89">
            <v>298</v>
          </cell>
        </row>
        <row r="90">
          <cell r="AL90">
            <v>370</v>
          </cell>
        </row>
        <row r="91">
          <cell r="AL91">
            <v>11</v>
          </cell>
        </row>
        <row r="92">
          <cell r="AL92">
            <v>11</v>
          </cell>
        </row>
      </sheetData>
      <sheetData sheetId="49">
        <row r="87">
          <cell r="AL87">
            <v>197</v>
          </cell>
          <cell r="AN87">
            <v>341</v>
          </cell>
        </row>
        <row r="88">
          <cell r="AL88">
            <v>75</v>
          </cell>
          <cell r="AN88">
            <v>211</v>
          </cell>
        </row>
        <row r="89">
          <cell r="AL89">
            <v>294</v>
          </cell>
        </row>
        <row r="90">
          <cell r="AL90">
            <v>369</v>
          </cell>
        </row>
        <row r="91">
          <cell r="AL91">
            <v>14</v>
          </cell>
        </row>
        <row r="92">
          <cell r="AL92">
            <v>10</v>
          </cell>
        </row>
      </sheetData>
      <sheetData sheetId="50">
        <row r="87">
          <cell r="AL87">
            <v>250</v>
          </cell>
          <cell r="AN87">
            <v>341</v>
          </cell>
        </row>
        <row r="88">
          <cell r="AL88">
            <v>89</v>
          </cell>
          <cell r="AN88">
            <v>259</v>
          </cell>
        </row>
        <row r="89">
          <cell r="AL89">
            <v>306</v>
          </cell>
        </row>
        <row r="90">
          <cell r="AL90">
            <v>304</v>
          </cell>
        </row>
        <row r="91">
          <cell r="AL91">
            <v>9</v>
          </cell>
        </row>
        <row r="92">
          <cell r="AL92">
            <v>8</v>
          </cell>
        </row>
      </sheetData>
      <sheetData sheetId="51">
        <row r="87">
          <cell r="AL87">
            <v>258</v>
          </cell>
          <cell r="AN87">
            <v>308</v>
          </cell>
        </row>
        <row r="88">
          <cell r="AL88">
            <v>102</v>
          </cell>
          <cell r="AN88">
            <v>275</v>
          </cell>
        </row>
        <row r="89">
          <cell r="AL89">
            <v>232</v>
          </cell>
        </row>
        <row r="90">
          <cell r="AL90">
            <v>273</v>
          </cell>
        </row>
        <row r="91">
          <cell r="AL91">
            <v>17</v>
          </cell>
        </row>
        <row r="92">
          <cell r="AL92">
            <v>14</v>
          </cell>
        </row>
      </sheetData>
      <sheetData sheetId="52">
        <row r="87">
          <cell r="AL87">
            <v>256</v>
          </cell>
          <cell r="AN87">
            <v>341</v>
          </cell>
        </row>
        <row r="88">
          <cell r="AL88">
            <v>91</v>
          </cell>
          <cell r="AN88">
            <v>273</v>
          </cell>
        </row>
        <row r="89">
          <cell r="AL89">
            <v>258</v>
          </cell>
        </row>
        <row r="90">
          <cell r="AL90">
            <v>278</v>
          </cell>
        </row>
        <row r="91">
          <cell r="AL91">
            <v>17</v>
          </cell>
        </row>
        <row r="92">
          <cell r="AL92">
            <v>15</v>
          </cell>
        </row>
      </sheetData>
      <sheetData sheetId="53">
        <row r="87">
          <cell r="AL87">
            <v>243</v>
          </cell>
          <cell r="AN87">
            <v>330</v>
          </cell>
        </row>
        <row r="88">
          <cell r="AL88">
            <v>104</v>
          </cell>
          <cell r="AN88">
            <v>259</v>
          </cell>
        </row>
        <row r="89">
          <cell r="AL89">
            <v>272</v>
          </cell>
        </row>
        <row r="90">
          <cell r="AL90">
            <v>272</v>
          </cell>
        </row>
        <row r="91">
          <cell r="AL91">
            <v>16</v>
          </cell>
        </row>
        <row r="92">
          <cell r="AL92">
            <v>13</v>
          </cell>
        </row>
      </sheetData>
      <sheetData sheetId="54">
        <row r="87">
          <cell r="AL87">
            <v>229</v>
          </cell>
          <cell r="AN87">
            <v>341</v>
          </cell>
        </row>
        <row r="88">
          <cell r="AL88">
            <v>117</v>
          </cell>
          <cell r="AN88">
            <v>242</v>
          </cell>
        </row>
        <row r="89">
          <cell r="AL89">
            <v>240</v>
          </cell>
        </row>
        <row r="90">
          <cell r="AL90">
            <v>270</v>
          </cell>
        </row>
        <row r="91">
          <cell r="AL91">
            <v>13</v>
          </cell>
        </row>
        <row r="92">
          <cell r="AL92">
            <v>11</v>
          </cell>
        </row>
      </sheetData>
      <sheetData sheetId="55">
        <row r="87">
          <cell r="AL87">
            <v>246</v>
          </cell>
          <cell r="AN87">
            <v>330</v>
          </cell>
        </row>
        <row r="88">
          <cell r="AL88">
            <v>47</v>
          </cell>
          <cell r="AN88">
            <v>263</v>
          </cell>
        </row>
        <row r="89">
          <cell r="AL89">
            <v>200</v>
          </cell>
        </row>
        <row r="90">
          <cell r="AL90">
            <v>225</v>
          </cell>
        </row>
        <row r="91">
          <cell r="AL91">
            <v>17</v>
          </cell>
        </row>
        <row r="92">
          <cell r="AL92">
            <v>16</v>
          </cell>
        </row>
      </sheetData>
      <sheetData sheetId="56">
        <row r="87">
          <cell r="AL87">
            <v>227</v>
          </cell>
          <cell r="AN87">
            <v>341</v>
          </cell>
        </row>
        <row r="88">
          <cell r="AL88">
            <v>3</v>
          </cell>
          <cell r="AN88">
            <v>242</v>
          </cell>
        </row>
        <row r="89">
          <cell r="AL89">
            <v>274</v>
          </cell>
        </row>
        <row r="90">
          <cell r="AL90">
            <v>253</v>
          </cell>
        </row>
        <row r="91">
          <cell r="AL91">
            <v>15</v>
          </cell>
        </row>
        <row r="92">
          <cell r="AL92">
            <v>12</v>
          </cell>
        </row>
      </sheetData>
      <sheetData sheetId="57">
        <row r="103">
          <cell r="AL103">
            <v>277</v>
          </cell>
          <cell r="AN103">
            <v>403</v>
          </cell>
        </row>
        <row r="104">
          <cell r="AL104">
            <v>22</v>
          </cell>
          <cell r="AN104">
            <v>301</v>
          </cell>
        </row>
        <row r="105">
          <cell r="AL105">
            <v>374</v>
          </cell>
        </row>
        <row r="106">
          <cell r="AL106">
            <v>398</v>
          </cell>
        </row>
        <row r="107">
          <cell r="AL107">
            <v>24</v>
          </cell>
        </row>
        <row r="108">
          <cell r="AL108">
            <v>21</v>
          </cell>
        </row>
      </sheetData>
      <sheetData sheetId="58">
        <row r="103">
          <cell r="AL103">
            <v>296</v>
          </cell>
          <cell r="AN103">
            <v>390</v>
          </cell>
        </row>
        <row r="104">
          <cell r="AL104">
            <v>0</v>
          </cell>
          <cell r="AN104">
            <v>317</v>
          </cell>
        </row>
        <row r="105">
          <cell r="AL105">
            <v>376</v>
          </cell>
        </row>
        <row r="106">
          <cell r="AL106">
            <v>380</v>
          </cell>
        </row>
        <row r="107">
          <cell r="AL107">
            <v>21</v>
          </cell>
        </row>
        <row r="108">
          <cell r="AL108">
            <v>17</v>
          </cell>
        </row>
      </sheetData>
      <sheetData sheetId="59">
        <row r="103">
          <cell r="AL103">
            <v>263</v>
          </cell>
          <cell r="AN103">
            <v>403</v>
          </cell>
        </row>
        <row r="104">
          <cell r="AL104">
            <v>0</v>
          </cell>
          <cell r="AN104">
            <v>281</v>
          </cell>
        </row>
        <row r="105">
          <cell r="AL105">
            <v>368</v>
          </cell>
        </row>
        <row r="106">
          <cell r="AL106">
            <v>398</v>
          </cell>
        </row>
        <row r="107">
          <cell r="AL107">
            <v>18</v>
          </cell>
        </row>
        <row r="108">
          <cell r="AL108">
            <v>15</v>
          </cell>
        </row>
      </sheetData>
      <sheetData sheetId="60">
        <row r="103">
          <cell r="AL103">
            <v>279</v>
          </cell>
          <cell r="AN103">
            <v>390</v>
          </cell>
        </row>
        <row r="104">
          <cell r="AL104">
            <v>0</v>
          </cell>
          <cell r="AN104">
            <v>297</v>
          </cell>
        </row>
        <row r="105">
          <cell r="AL105">
            <v>370</v>
          </cell>
        </row>
        <row r="106">
          <cell r="AL106">
            <v>419</v>
          </cell>
        </row>
        <row r="107">
          <cell r="AL107">
            <v>18</v>
          </cell>
        </row>
        <row r="108">
          <cell r="AL108">
            <v>15</v>
          </cell>
        </row>
      </sheetData>
      <sheetData sheetId="61">
        <row r="103">
          <cell r="AL103">
            <v>355</v>
          </cell>
          <cell r="AN103">
            <v>403</v>
          </cell>
        </row>
        <row r="104">
          <cell r="AL104">
            <v>0</v>
          </cell>
          <cell r="AN104">
            <v>371</v>
          </cell>
        </row>
        <row r="105">
          <cell r="AL105">
            <v>484</v>
          </cell>
        </row>
        <row r="106">
          <cell r="AL106">
            <v>449</v>
          </cell>
        </row>
        <row r="107">
          <cell r="AL107">
            <v>16</v>
          </cell>
        </row>
        <row r="108">
          <cell r="AL108">
            <v>14</v>
          </cell>
        </row>
      </sheetData>
      <sheetData sheetId="62">
        <row r="103">
          <cell r="AL103">
            <v>322</v>
          </cell>
          <cell r="AN103">
            <v>403</v>
          </cell>
        </row>
        <row r="104">
          <cell r="AL104">
            <v>0</v>
          </cell>
          <cell r="AN104">
            <v>342</v>
          </cell>
        </row>
        <row r="105">
          <cell r="AL105">
            <v>314</v>
          </cell>
        </row>
        <row r="106">
          <cell r="AL106">
            <v>358</v>
          </cell>
        </row>
        <row r="107">
          <cell r="AL107">
            <v>20</v>
          </cell>
        </row>
        <row r="108">
          <cell r="AL108">
            <v>18</v>
          </cell>
        </row>
      </sheetData>
      <sheetData sheetId="63">
        <row r="103">
          <cell r="AL103">
            <v>319</v>
          </cell>
          <cell r="AN103">
            <v>377</v>
          </cell>
        </row>
        <row r="104">
          <cell r="AL104">
            <v>0</v>
          </cell>
          <cell r="AN104">
            <v>333</v>
          </cell>
        </row>
        <row r="105">
          <cell r="AL105">
            <v>366</v>
          </cell>
        </row>
        <row r="106">
          <cell r="AL106">
            <v>421</v>
          </cell>
        </row>
        <row r="107">
          <cell r="AL107">
            <v>14</v>
          </cell>
        </row>
        <row r="108">
          <cell r="AL108">
            <v>12</v>
          </cell>
        </row>
      </sheetData>
      <sheetData sheetId="64">
        <row r="103">
          <cell r="AL103">
            <v>318</v>
          </cell>
          <cell r="AN103">
            <v>403</v>
          </cell>
        </row>
        <row r="104">
          <cell r="AL104">
            <v>0</v>
          </cell>
          <cell r="AN104">
            <v>343</v>
          </cell>
        </row>
        <row r="105">
          <cell r="AL105">
            <v>296</v>
          </cell>
        </row>
        <row r="106">
          <cell r="AL106">
            <v>349</v>
          </cell>
        </row>
        <row r="107">
          <cell r="AL107">
            <v>25</v>
          </cell>
        </row>
        <row r="108">
          <cell r="AL108">
            <v>18</v>
          </cell>
        </row>
      </sheetData>
      <sheetData sheetId="65">
        <row r="103">
          <cell r="AL103">
            <v>345</v>
          </cell>
          <cell r="AN103">
            <v>390</v>
          </cell>
        </row>
        <row r="104">
          <cell r="AL104">
            <v>0</v>
          </cell>
          <cell r="AN104">
            <v>370</v>
          </cell>
        </row>
        <row r="105">
          <cell r="AL105">
            <v>434</v>
          </cell>
        </row>
        <row r="106">
          <cell r="AL106">
            <v>435</v>
          </cell>
        </row>
        <row r="107">
          <cell r="AL107">
            <v>25</v>
          </cell>
        </row>
        <row r="108">
          <cell r="AL108">
            <v>22</v>
          </cell>
        </row>
      </sheetData>
      <sheetData sheetId="66">
        <row r="103">
          <cell r="AL103">
            <v>341</v>
          </cell>
          <cell r="AN103">
            <v>403</v>
          </cell>
        </row>
        <row r="104">
          <cell r="AL104">
            <v>0</v>
          </cell>
          <cell r="AN104">
            <v>360</v>
          </cell>
        </row>
        <row r="105">
          <cell r="AL105">
            <v>374</v>
          </cell>
        </row>
        <row r="106">
          <cell r="AL106">
            <v>444</v>
          </cell>
        </row>
        <row r="107">
          <cell r="AL107">
            <v>19</v>
          </cell>
        </row>
        <row r="108">
          <cell r="AL108">
            <v>17</v>
          </cell>
        </row>
      </sheetData>
      <sheetData sheetId="67">
        <row r="103">
          <cell r="AL103">
            <v>25</v>
          </cell>
          <cell r="AN103">
            <v>390</v>
          </cell>
        </row>
        <row r="104">
          <cell r="AL104">
            <v>0</v>
          </cell>
          <cell r="AN104">
            <v>26</v>
          </cell>
        </row>
        <row r="105">
          <cell r="AL105">
            <v>12</v>
          </cell>
        </row>
        <row r="106">
          <cell r="AL106">
            <v>26</v>
          </cell>
        </row>
        <row r="107">
          <cell r="AL107">
            <v>1</v>
          </cell>
        </row>
        <row r="108">
          <cell r="AL108">
            <v>1</v>
          </cell>
        </row>
      </sheetData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showGridLines="0" tabSelected="1" view="pageBreakPreview" zoomScaleNormal="100" zoomScaleSheetLayoutView="100" workbookViewId="0">
      <selection activeCell="B2" sqref="B2:C2"/>
    </sheetView>
  </sheetViews>
  <sheetFormatPr defaultColWidth="9" defaultRowHeight="18.75" x14ac:dyDescent="0.4"/>
  <cols>
    <col min="1" max="1" width="2.375" style="1" customWidth="1"/>
    <col min="2" max="2" width="18.75" style="1" customWidth="1"/>
    <col min="3" max="9" width="15" style="1" customWidth="1"/>
    <col min="10" max="10" width="1.5" style="1" customWidth="1"/>
    <col min="11" max="16384" width="9" style="1"/>
  </cols>
  <sheetData>
    <row r="1" spans="2:9" x14ac:dyDescent="0.4">
      <c r="I1" s="22">
        <f ca="1">TODAY()</f>
        <v>45446</v>
      </c>
    </row>
    <row r="2" spans="2:9" ht="30" customHeight="1" x14ac:dyDescent="0.4">
      <c r="B2" s="52">
        <v>45444</v>
      </c>
      <c r="C2" s="53"/>
      <c r="D2" s="54" t="s">
        <v>8</v>
      </c>
      <c r="E2" s="55"/>
      <c r="F2" s="55"/>
      <c r="G2" s="55"/>
      <c r="H2" s="55"/>
      <c r="I2" s="55"/>
    </row>
    <row r="3" spans="2:9" ht="11.25" customHeight="1" x14ac:dyDescent="0.4"/>
    <row r="4" spans="2:9" ht="29.25" customHeight="1" x14ac:dyDescent="0.4">
      <c r="B4" s="18"/>
      <c r="C4" s="19">
        <f t="shared" ref="C4:F4" si="0">EDATE(D4,-1)</f>
        <v>45292</v>
      </c>
      <c r="D4" s="19">
        <f t="shared" si="0"/>
        <v>45323</v>
      </c>
      <c r="E4" s="19">
        <f t="shared" si="0"/>
        <v>45352</v>
      </c>
      <c r="F4" s="19">
        <f t="shared" si="0"/>
        <v>45383</v>
      </c>
      <c r="G4" s="19">
        <f>EDATE(H4,-1)</f>
        <v>45413</v>
      </c>
      <c r="H4" s="20">
        <f>B2</f>
        <v>45444</v>
      </c>
      <c r="I4" s="21" t="s">
        <v>7</v>
      </c>
    </row>
    <row r="5" spans="2:9" ht="29.25" customHeight="1" x14ac:dyDescent="0.4">
      <c r="B5" s="2" t="s">
        <v>12</v>
      </c>
      <c r="C5" s="28">
        <f>HLOOKUP(管理表!C$4,集計表!$B$1:$BV$13,2,FALSE)</f>
        <v>322</v>
      </c>
      <c r="D5" s="28">
        <f>HLOOKUP(管理表!D$4,集計表!$B$1:$BV$13,2,FALSE)</f>
        <v>319</v>
      </c>
      <c r="E5" s="28">
        <f>HLOOKUP(管理表!E$4,集計表!$B$1:$BV$13,2,FALSE)</f>
        <v>318</v>
      </c>
      <c r="F5" s="28">
        <f>HLOOKUP(管理表!F$4,集計表!$B$1:$BV$13,2,FALSE)</f>
        <v>345</v>
      </c>
      <c r="G5" s="28">
        <f>HLOOKUP(管理表!G$4,集計表!$B$1:$BV$13,2,FALSE)</f>
        <v>341</v>
      </c>
      <c r="H5" s="28">
        <f>HLOOKUP(管理表!H$4,集計表!$B$1:$BV$13,2,FALSE)</f>
        <v>25</v>
      </c>
      <c r="I5" s="49">
        <f>SUM(F5:H5)</f>
        <v>711</v>
      </c>
    </row>
    <row r="6" spans="2:9" ht="29.25" customHeight="1" thickBot="1" x14ac:dyDescent="0.45">
      <c r="B6" s="3" t="s">
        <v>0</v>
      </c>
      <c r="C6" s="29">
        <f>HLOOKUP(管理表!C$4,集計表!$B$1:$BV$13,3,FALSE)</f>
        <v>0</v>
      </c>
      <c r="D6" s="29">
        <f>HLOOKUP(管理表!D$4,集計表!$B$1:$BV$13,3,FALSE)</f>
        <v>0</v>
      </c>
      <c r="E6" s="29">
        <f>HLOOKUP(管理表!E$4,集計表!$B$1:$BV$13,3,FALSE)</f>
        <v>0</v>
      </c>
      <c r="F6" s="29">
        <f>HLOOKUP(管理表!F$4,集計表!$B$1:$BV$13,3,FALSE)</f>
        <v>0</v>
      </c>
      <c r="G6" s="29">
        <f>HLOOKUP(管理表!G$4,集計表!$B$1:$BV$13,3,FALSE)</f>
        <v>0</v>
      </c>
      <c r="H6" s="29">
        <f>HLOOKUP(管理表!H$4,集計表!$B$1:$BV$13,3,FALSE)</f>
        <v>0</v>
      </c>
      <c r="I6" s="50">
        <f>SUM(F6:H6)</f>
        <v>0</v>
      </c>
    </row>
    <row r="7" spans="2:9" ht="29.25" customHeight="1" thickTop="1" thickBot="1" x14ac:dyDescent="0.45">
      <c r="B7" s="5" t="s">
        <v>43</v>
      </c>
      <c r="C7" s="30">
        <f>HLOOKUP(管理表!C$4,集計表!$B$1:$BV$13,4,FALSE)</f>
        <v>0</v>
      </c>
      <c r="D7" s="30">
        <f>HLOOKUP(管理表!D$4,集計表!$B$1:$BV$13,4,FALSE)</f>
        <v>0</v>
      </c>
      <c r="E7" s="30">
        <f>HLOOKUP(管理表!E$4,集計表!$B$1:$BV$13,4,FALSE)</f>
        <v>0</v>
      </c>
      <c r="F7" s="30">
        <f>HLOOKUP(管理表!F$4,集計表!$B$1:$BV$13,4,FALSE)</f>
        <v>0</v>
      </c>
      <c r="G7" s="30">
        <f>HLOOKUP(管理表!G$4,集計表!$B$1:$BV$13,4,FALSE)</f>
        <v>0</v>
      </c>
      <c r="H7" s="30">
        <f>HLOOKUP(管理表!H$4,集計表!$B$1:$BV$13,4,FALSE)</f>
        <v>0</v>
      </c>
      <c r="I7" s="51">
        <f>I6/I5</f>
        <v>0</v>
      </c>
    </row>
    <row r="8" spans="2:9" ht="29.25" customHeight="1" thickTop="1" x14ac:dyDescent="0.4">
      <c r="B8" s="4" t="s">
        <v>9</v>
      </c>
      <c r="C8" s="31">
        <f>HLOOKUP(管理表!C$4,集計表!$B$1:$BV$13,5,FALSE)</f>
        <v>314</v>
      </c>
      <c r="D8" s="31">
        <f>HLOOKUP(管理表!D$4,集計表!$B$1:$BV$13,5,FALSE)</f>
        <v>366</v>
      </c>
      <c r="E8" s="31">
        <f>HLOOKUP(管理表!E$4,集計表!$B$1:$BV$13,5,FALSE)</f>
        <v>296</v>
      </c>
      <c r="F8" s="9">
        <f>HLOOKUP(管理表!F$4,集計表!$B$1:$BV$13,5,FALSE)</f>
        <v>434</v>
      </c>
      <c r="G8" s="9">
        <f>HLOOKUP(管理表!G$4,集計表!$B$1:$BV$13,5,FALSE)</f>
        <v>374</v>
      </c>
      <c r="H8" s="9">
        <f>HLOOKUP(管理表!H$4,集計表!$B$1:$BV$13,5,FALSE)</f>
        <v>12</v>
      </c>
      <c r="I8" s="12">
        <f>SUM(F8:H8)</f>
        <v>820</v>
      </c>
    </row>
    <row r="9" spans="2:9" ht="29.25" customHeight="1" thickBot="1" x14ac:dyDescent="0.45">
      <c r="B9" s="3" t="s">
        <v>10</v>
      </c>
      <c r="C9" s="29">
        <f>HLOOKUP(管理表!C$4,集計表!$B$1:$BV$13,6,FALSE)</f>
        <v>358</v>
      </c>
      <c r="D9" s="29">
        <f>HLOOKUP(管理表!D$4,集計表!$B$1:$BV$13,6,FALSE)</f>
        <v>421</v>
      </c>
      <c r="E9" s="29">
        <f>HLOOKUP(管理表!E$4,集計表!$B$1:$BV$13,6,FALSE)</f>
        <v>349</v>
      </c>
      <c r="F9" s="8">
        <f>HLOOKUP(管理表!F$4,集計表!$B$1:$BV$13,6,FALSE)</f>
        <v>435</v>
      </c>
      <c r="G9" s="8">
        <f>HLOOKUP(管理表!G$4,集計表!$B$1:$BV$13,6,FALSE)</f>
        <v>444</v>
      </c>
      <c r="H9" s="8">
        <f>HLOOKUP(管理表!H$4,集計表!$B$1:$BV$13,6,FALSE)</f>
        <v>26</v>
      </c>
      <c r="I9" s="11">
        <f>SUM(F9:H9)</f>
        <v>905</v>
      </c>
    </row>
    <row r="10" spans="2:9" ht="29.25" customHeight="1" thickTop="1" thickBot="1" x14ac:dyDescent="0.45">
      <c r="B10" s="5" t="s">
        <v>17</v>
      </c>
      <c r="C10" s="32">
        <f>HLOOKUP(管理表!C$4,集計表!$B$1:$BV$13,7,FALSE)</f>
        <v>2.2802547770700636</v>
      </c>
      <c r="D10" s="32">
        <f>HLOOKUP(管理表!D$4,集計表!$B$1:$BV$13,7,FALSE)</f>
        <v>2.3005464480874318</v>
      </c>
      <c r="E10" s="32">
        <f>HLOOKUP(管理表!E$4,集計表!$B$1:$BV$13,7,FALSE)</f>
        <v>2.3581081081081079</v>
      </c>
      <c r="F10" s="25">
        <f>HLOOKUP(管理表!F$4,集計表!$B$1:$BV$13,7,FALSE)</f>
        <v>2.0046082949308754</v>
      </c>
      <c r="G10" s="25">
        <f>HLOOKUP(管理表!G$4,集計表!$B$1:$BV$13,7,FALSE)</f>
        <v>2.3743315508021392</v>
      </c>
      <c r="H10" s="25">
        <f>HLOOKUP(管理表!H$4,集計表!$B$1:$BV$13,7,FALSE)</f>
        <v>4.333333333333333</v>
      </c>
      <c r="I10" s="23">
        <f>I9*2/I8</f>
        <v>2.2073170731707319</v>
      </c>
    </row>
    <row r="11" spans="2:9" ht="29.25" customHeight="1" thickTop="1" x14ac:dyDescent="0.4">
      <c r="B11" s="4" t="s">
        <v>3</v>
      </c>
      <c r="C11" s="9">
        <f>HLOOKUP(管理表!C$4,集計表!$B$1:$BV$13,8,FALSE)</f>
        <v>20</v>
      </c>
      <c r="D11" s="9">
        <f>HLOOKUP(管理表!D$4,集計表!$B$1:$BV$13,8,FALSE)</f>
        <v>14</v>
      </c>
      <c r="E11" s="9">
        <f>HLOOKUP(管理表!E$4,集計表!$B$1:$BV$13,8,FALSE)</f>
        <v>25</v>
      </c>
      <c r="F11" s="9">
        <f>HLOOKUP(管理表!F$4,集計表!$B$1:$BV$13,8,FALSE)</f>
        <v>25</v>
      </c>
      <c r="G11" s="9">
        <f>HLOOKUP(管理表!G$4,集計表!$B$1:$BV$13,8,FALSE)</f>
        <v>19</v>
      </c>
      <c r="H11" s="9">
        <f>HLOOKUP(管理表!H$4,集計表!$B$1:$BV$13,8,FALSE)</f>
        <v>1</v>
      </c>
      <c r="I11" s="12">
        <f>SUM(C11:H11)</f>
        <v>104</v>
      </c>
    </row>
    <row r="12" spans="2:9" ht="29.25" customHeight="1" thickBot="1" x14ac:dyDescent="0.45">
      <c r="B12" s="3" t="s">
        <v>4</v>
      </c>
      <c r="C12" s="8">
        <f>HLOOKUP(管理表!C$4,集計表!$B$1:$BV$13,9,FALSE)</f>
        <v>18</v>
      </c>
      <c r="D12" s="8">
        <f>HLOOKUP(管理表!D$4,集計表!$B$1:$BV$13,9,FALSE)</f>
        <v>12</v>
      </c>
      <c r="E12" s="8">
        <f>HLOOKUP(管理表!E$4,集計表!$B$1:$BV$13,9,FALSE)</f>
        <v>18</v>
      </c>
      <c r="F12" s="8">
        <f>HLOOKUP(管理表!F$4,集計表!$B$1:$BV$13,9,FALSE)</f>
        <v>22</v>
      </c>
      <c r="G12" s="8">
        <f>HLOOKUP(管理表!G$4,集計表!$B$1:$BV$13,9,FALSE)</f>
        <v>17</v>
      </c>
      <c r="H12" s="8">
        <f>HLOOKUP(管理表!H$4,集計表!$B$1:$BV$13,9,FALSE)</f>
        <v>1</v>
      </c>
      <c r="I12" s="11">
        <f>SUM(C12:H12)</f>
        <v>88</v>
      </c>
    </row>
    <row r="13" spans="2:9" ht="29.25" customHeight="1" thickTop="1" thickBot="1" x14ac:dyDescent="0.45">
      <c r="B13" s="5" t="s">
        <v>41</v>
      </c>
      <c r="C13" s="24">
        <f>HLOOKUP(管理表!C$4,集計表!$B$1:$BV$13,10,FALSE)</f>
        <v>0.9</v>
      </c>
      <c r="D13" s="24">
        <f>HLOOKUP(管理表!D$4,集計表!$B$1:$BV$13,10,FALSE)</f>
        <v>0.8571428571428571</v>
      </c>
      <c r="E13" s="24">
        <f>HLOOKUP(管理表!E$4,集計表!$B$1:$BV$13,10,FALSE)</f>
        <v>0.72</v>
      </c>
      <c r="F13" s="24">
        <f>HLOOKUP(管理表!F$4,集計表!$B$1:$BV$13,10,FALSE)</f>
        <v>0.88</v>
      </c>
      <c r="G13" s="24">
        <f>HLOOKUP(管理表!G$4,集計表!$B$1:$BV$13,10,FALSE)</f>
        <v>0.89473684210526316</v>
      </c>
      <c r="H13" s="24">
        <f>HLOOKUP(管理表!H$4,集計表!$B$1:$BV$13,10,FALSE)</f>
        <v>1</v>
      </c>
      <c r="I13" s="17">
        <f>I12/I11</f>
        <v>0.84615384615384615</v>
      </c>
    </row>
    <row r="14" spans="2:9" ht="20.25" customHeight="1" thickTop="1" x14ac:dyDescent="0.4">
      <c r="B14" s="6" t="s">
        <v>6</v>
      </c>
      <c r="C14" s="26">
        <f>HLOOKUP(管理表!C$4,集計表!$B$1:$BV$13,11,FALSE)</f>
        <v>0.84863523573200994</v>
      </c>
      <c r="D14" s="26">
        <f>HLOOKUP(管理表!D$4,集計表!$B$1:$BV$13,11,FALSE)</f>
        <v>0.88328912466843501</v>
      </c>
      <c r="E14" s="26">
        <f>HLOOKUP(管理表!E$4,集計表!$B$1:$BV$13,11,FALSE)</f>
        <v>0.85111662531017374</v>
      </c>
      <c r="F14" s="26">
        <f>HLOOKUP(管理表!F$4,集計表!$B$1:$BV$13,11,FALSE)</f>
        <v>0.94871794871794868</v>
      </c>
      <c r="G14" s="26">
        <f>HLOOKUP(管理表!G$4,集計表!$B$1:$BV$13,11,FALSE)</f>
        <v>0.89330024813895781</v>
      </c>
      <c r="H14" s="26">
        <f>HLOOKUP(管理表!H$4,集計表!$B$1:$BV$13,11,FALSE)</f>
        <v>6.6666666666666666E-2</v>
      </c>
      <c r="I14" s="27">
        <f>I16/I15</f>
        <v>0.69293820933165196</v>
      </c>
    </row>
    <row r="15" spans="2:9" ht="34.5" hidden="1" customHeight="1" x14ac:dyDescent="0.4">
      <c r="B15" s="1" t="s">
        <v>14</v>
      </c>
      <c r="C15" s="1">
        <f>HLOOKUP(管理表!C$4,集計表!$B$1:$BV$13,12,FALSE)</f>
        <v>403</v>
      </c>
      <c r="D15" s="1">
        <f>HLOOKUP(管理表!D$4,集計表!$B$1:$BV$13,12,FALSE)</f>
        <v>377</v>
      </c>
      <c r="E15" s="1">
        <f>HLOOKUP(管理表!E$4,集計表!$B$1:$BV$13,12,FALSE)</f>
        <v>403</v>
      </c>
      <c r="F15" s="1">
        <f>HLOOKUP(管理表!F$4,集計表!$B$1:$BV$13,12,FALSE)</f>
        <v>390</v>
      </c>
      <c r="G15" s="1">
        <f>HLOOKUP(管理表!G$4,集計表!$B$1:$BV$13,12,FALSE)</f>
        <v>403</v>
      </c>
      <c r="H15" s="1">
        <f>HLOOKUP(管理表!H$4,集計表!$B$1:$BV$13,12,FALSE)</f>
        <v>390</v>
      </c>
      <c r="I15" s="1">
        <f>SUM(E15:H15)</f>
        <v>1586</v>
      </c>
    </row>
    <row r="16" spans="2:9" ht="35.25" hidden="1" customHeight="1" x14ac:dyDescent="0.4">
      <c r="B16" s="1" t="s">
        <v>15</v>
      </c>
      <c r="C16" s="1">
        <f>HLOOKUP(管理表!C$4,集計表!$B$1:$BV$13,13,FALSE)</f>
        <v>342</v>
      </c>
      <c r="D16" s="1">
        <f>HLOOKUP(管理表!D$4,集計表!$B$1:$BV$13,13,FALSE)</f>
        <v>333</v>
      </c>
      <c r="E16" s="1">
        <f>HLOOKUP(管理表!E$4,集計表!$B$1:$BV$13,13,FALSE)</f>
        <v>343</v>
      </c>
      <c r="F16" s="1">
        <f>HLOOKUP(管理表!F$4,集計表!$B$1:$BV$13,13,FALSE)</f>
        <v>370</v>
      </c>
      <c r="G16" s="1">
        <f>HLOOKUP(管理表!G$4,集計表!$B$1:$BV$13,13,FALSE)</f>
        <v>360</v>
      </c>
      <c r="H16" s="1">
        <f>HLOOKUP(管理表!H$4,集計表!$B$1:$BV$13,13,FALSE)</f>
        <v>26</v>
      </c>
      <c r="I16" s="1">
        <f>SUM(E16:H16)</f>
        <v>1099</v>
      </c>
    </row>
    <row r="17" spans="2:9" hidden="1" x14ac:dyDescent="0.4"/>
    <row r="18" spans="2:9" ht="29.25" customHeight="1" x14ac:dyDescent="0.4">
      <c r="B18" s="56" t="s">
        <v>42</v>
      </c>
      <c r="C18" s="56"/>
      <c r="D18" s="56"/>
      <c r="E18" s="56"/>
      <c r="F18" s="56"/>
      <c r="G18" s="56"/>
      <c r="H18" s="56"/>
      <c r="I18" s="56"/>
    </row>
    <row r="19" spans="2:9" ht="29.25" customHeight="1" x14ac:dyDescent="0.4">
      <c r="B19" s="56" t="s">
        <v>19</v>
      </c>
      <c r="C19" s="56"/>
      <c r="D19" s="56"/>
      <c r="E19" s="56"/>
      <c r="F19" s="56"/>
      <c r="G19" s="56"/>
      <c r="H19" s="56"/>
      <c r="I19" s="56"/>
    </row>
    <row r="20" spans="2:9" ht="29.25" customHeight="1" x14ac:dyDescent="0.4">
      <c r="B20" s="56" t="s">
        <v>40</v>
      </c>
      <c r="C20" s="56"/>
      <c r="D20" s="56"/>
      <c r="E20" s="56"/>
      <c r="F20" s="56"/>
      <c r="G20" s="56"/>
      <c r="H20" s="56"/>
      <c r="I20" s="56"/>
    </row>
  </sheetData>
  <mergeCells count="5">
    <mergeCell ref="B2:C2"/>
    <mergeCell ref="D2:I2"/>
    <mergeCell ref="B18:I18"/>
    <mergeCell ref="B19:I19"/>
    <mergeCell ref="B20:I20"/>
  </mergeCells>
  <phoneticPr fontId="1"/>
  <pageMargins left="0.31496062992125984" right="0.31496062992125984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集計表!$B$1:$BV$1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5"/>
  <sheetViews>
    <sheetView view="pageBreakPreview" zoomScale="80" zoomScaleNormal="100" zoomScaleSheetLayoutView="80" workbookViewId="0">
      <pane xSplit="1" ySplit="1" topLeftCell="BE2" activePane="bottomRight" state="frozen"/>
      <selection pane="topRight" activeCell="B1" sqref="B1"/>
      <selection pane="bottomLeft" activeCell="A2" sqref="A2"/>
      <selection pane="bottomRight" activeCell="BQ2" sqref="BQ2"/>
    </sheetView>
  </sheetViews>
  <sheetFormatPr defaultColWidth="9" defaultRowHeight="18.75" x14ac:dyDescent="0.4"/>
  <cols>
    <col min="1" max="1" width="16.25" style="1" customWidth="1"/>
    <col min="2" max="18" width="13.75" style="1" customWidth="1"/>
    <col min="19" max="19" width="13.75" style="39" customWidth="1"/>
    <col min="20" max="55" width="13.75" style="1" customWidth="1"/>
    <col min="56" max="56" width="12.25" style="1" customWidth="1"/>
    <col min="57" max="57" width="13.375" style="1" customWidth="1"/>
    <col min="58" max="60" width="11" style="1" customWidth="1"/>
    <col min="61" max="61" width="12" style="1" customWidth="1"/>
    <col min="62" max="62" width="13.25" style="1" customWidth="1"/>
    <col min="63" max="63" width="14.25" style="1" customWidth="1"/>
    <col min="64" max="66" width="11" style="1" customWidth="1"/>
    <col min="67" max="74" width="11.625" style="1" customWidth="1"/>
    <col min="75" max="16384" width="9" style="1"/>
  </cols>
  <sheetData>
    <row r="1" spans="1:74" ht="29.25" customHeight="1" x14ac:dyDescent="0.4">
      <c r="A1" s="13"/>
      <c r="B1" s="14">
        <v>43405</v>
      </c>
      <c r="C1" s="14">
        <v>43435</v>
      </c>
      <c r="D1" s="14">
        <v>43466</v>
      </c>
      <c r="E1" s="14">
        <v>43497</v>
      </c>
      <c r="F1" s="14">
        <v>43525</v>
      </c>
      <c r="G1" s="14">
        <v>43556</v>
      </c>
      <c r="H1" s="14">
        <v>43586</v>
      </c>
      <c r="I1" s="14">
        <v>43617</v>
      </c>
      <c r="J1" s="14">
        <v>43647</v>
      </c>
      <c r="K1" s="14">
        <v>43678</v>
      </c>
      <c r="L1" s="14">
        <v>43709</v>
      </c>
      <c r="M1" s="14">
        <v>43739</v>
      </c>
      <c r="N1" s="14">
        <v>43770</v>
      </c>
      <c r="O1" s="14">
        <v>43800</v>
      </c>
      <c r="P1" s="14">
        <v>43831</v>
      </c>
      <c r="Q1" s="14">
        <v>43862</v>
      </c>
      <c r="R1" s="14">
        <v>43891</v>
      </c>
      <c r="S1" s="44">
        <v>43922</v>
      </c>
      <c r="T1" s="14">
        <v>43952</v>
      </c>
      <c r="U1" s="14">
        <v>43983</v>
      </c>
      <c r="V1" s="14">
        <v>44013</v>
      </c>
      <c r="W1" s="14">
        <v>44044</v>
      </c>
      <c r="X1" s="14">
        <v>44075</v>
      </c>
      <c r="Y1" s="14">
        <v>44105</v>
      </c>
      <c r="Z1" s="14">
        <v>44136</v>
      </c>
      <c r="AA1" s="14">
        <v>44166</v>
      </c>
      <c r="AB1" s="14">
        <v>44197</v>
      </c>
      <c r="AC1" s="14">
        <v>44228</v>
      </c>
      <c r="AD1" s="14">
        <v>44256</v>
      </c>
      <c r="AE1" s="14">
        <v>44287</v>
      </c>
      <c r="AF1" s="14">
        <v>44317</v>
      </c>
      <c r="AG1" s="14">
        <v>44348</v>
      </c>
      <c r="AH1" s="14">
        <v>44378</v>
      </c>
      <c r="AI1" s="14">
        <v>44409</v>
      </c>
      <c r="AJ1" s="14">
        <v>44440</v>
      </c>
      <c r="AK1" s="14">
        <v>44470</v>
      </c>
      <c r="AL1" s="14">
        <v>44501</v>
      </c>
      <c r="AM1" s="14">
        <v>44531</v>
      </c>
      <c r="AN1" s="14">
        <v>44562</v>
      </c>
      <c r="AO1" s="14">
        <v>44593</v>
      </c>
      <c r="AP1" s="14">
        <v>44621</v>
      </c>
      <c r="AQ1" s="14">
        <v>44652</v>
      </c>
      <c r="AR1" s="14">
        <v>44682</v>
      </c>
      <c r="AS1" s="14">
        <v>44713</v>
      </c>
      <c r="AT1" s="14">
        <v>44743</v>
      </c>
      <c r="AU1" s="14">
        <v>44774</v>
      </c>
      <c r="AV1" s="14">
        <v>44805</v>
      </c>
      <c r="AW1" s="14">
        <v>44835</v>
      </c>
      <c r="AX1" s="14">
        <v>44866</v>
      </c>
      <c r="AY1" s="14">
        <v>44896</v>
      </c>
      <c r="AZ1" s="14">
        <v>44927</v>
      </c>
      <c r="BA1" s="14">
        <v>44958</v>
      </c>
      <c r="BB1" s="14">
        <v>44986</v>
      </c>
      <c r="BC1" s="14">
        <v>45017</v>
      </c>
      <c r="BD1" s="14">
        <v>45047</v>
      </c>
      <c r="BE1" s="14">
        <v>45078</v>
      </c>
      <c r="BF1" s="14">
        <v>45108</v>
      </c>
      <c r="BG1" s="14">
        <v>45139</v>
      </c>
      <c r="BH1" s="14">
        <v>45170</v>
      </c>
      <c r="BI1" s="14">
        <v>45200</v>
      </c>
      <c r="BJ1" s="14">
        <v>45231</v>
      </c>
      <c r="BK1" s="14">
        <v>45261</v>
      </c>
      <c r="BL1" s="14">
        <v>45292</v>
      </c>
      <c r="BM1" s="14">
        <v>45323</v>
      </c>
      <c r="BN1" s="14">
        <v>45352</v>
      </c>
      <c r="BO1" s="14">
        <v>45383</v>
      </c>
      <c r="BP1" s="14">
        <v>45413</v>
      </c>
      <c r="BQ1" s="14">
        <v>45444</v>
      </c>
      <c r="BR1" s="14">
        <v>45474</v>
      </c>
      <c r="BS1" s="14">
        <v>45505</v>
      </c>
      <c r="BT1" s="14">
        <v>45536</v>
      </c>
      <c r="BU1" s="14">
        <v>45566</v>
      </c>
      <c r="BV1" s="14">
        <v>45597</v>
      </c>
    </row>
    <row r="2" spans="1:74" ht="29.25" customHeight="1" x14ac:dyDescent="0.4">
      <c r="A2" s="13" t="s">
        <v>13</v>
      </c>
      <c r="B2" s="13">
        <f>'[1]2018年11月'!$AL$87</f>
        <v>104</v>
      </c>
      <c r="C2" s="13">
        <f>'[1]2018年12月'!$AL$87</f>
        <v>211</v>
      </c>
      <c r="D2" s="13">
        <f>'[1]2019年1月'!$AL$87</f>
        <v>209</v>
      </c>
      <c r="E2" s="13">
        <f>'[1]2019年2月'!$AL$87</f>
        <v>171</v>
      </c>
      <c r="F2" s="13">
        <f>'[1]2019年3月'!$AL$87</f>
        <v>181</v>
      </c>
      <c r="G2" s="13">
        <f>'[1]2019年4月'!$AL$87</f>
        <v>215</v>
      </c>
      <c r="H2" s="13">
        <f>'[1]2019年5月'!$AL$87</f>
        <v>185</v>
      </c>
      <c r="I2" s="13">
        <f>'[1]2019年6月'!$AL$87</f>
        <v>227</v>
      </c>
      <c r="J2" s="13">
        <f>'[1]2019年7月'!$AL$87</f>
        <v>281</v>
      </c>
      <c r="K2" s="13">
        <f>'[1]2019年8月'!$AL$87</f>
        <v>299</v>
      </c>
      <c r="L2" s="13">
        <f>'[1]2019年9月'!$AL$87</f>
        <v>227</v>
      </c>
      <c r="M2" s="13">
        <f>'[1]2019年10月'!$AL$87</f>
        <v>288</v>
      </c>
      <c r="N2" s="13">
        <f>'[1]2019年11月'!$AL$87</f>
        <v>318</v>
      </c>
      <c r="O2" s="13">
        <f>'[1]2019年12月'!$AL$87</f>
        <v>265</v>
      </c>
      <c r="P2" s="13">
        <f>'[1]2020年1月'!$AL$87</f>
        <v>249</v>
      </c>
      <c r="Q2" s="13">
        <f>'[1]2020年2月'!$AL$87</f>
        <v>269</v>
      </c>
      <c r="R2" s="13">
        <f>'[1]2020年3月'!$AL$87</f>
        <v>259</v>
      </c>
      <c r="S2" s="45">
        <f>'[1]2020年4月'!$AL$87</f>
        <v>173</v>
      </c>
      <c r="T2" s="13">
        <f>'[1]2020年5月'!$AL$87</f>
        <v>205</v>
      </c>
      <c r="U2" s="13">
        <f>'[1]2020年6月'!$AL$87</f>
        <v>139</v>
      </c>
      <c r="V2" s="13">
        <f>'[1]2020年7月'!$AL$87</f>
        <v>261</v>
      </c>
      <c r="W2" s="13">
        <f>'[1]2020年8月'!$AL$87</f>
        <v>189</v>
      </c>
      <c r="X2" s="13">
        <f>'[1]2020年9月'!$AL$87</f>
        <v>207</v>
      </c>
      <c r="Y2" s="13">
        <f>'[1]2020年10月'!$AL$87</f>
        <v>212</v>
      </c>
      <c r="Z2" s="13">
        <f>'[1]2020年11月'!$AL$87</f>
        <v>197</v>
      </c>
      <c r="AA2" s="13">
        <f>'[1]2020年12月'!$AL$87</f>
        <v>217</v>
      </c>
      <c r="AB2" s="13">
        <f>'[1]2021年1月'!$AL$87</f>
        <v>157</v>
      </c>
      <c r="AC2" s="13">
        <f>'[1]2021年2月'!$AL$87</f>
        <v>208</v>
      </c>
      <c r="AD2" s="13">
        <f>'[1]2021年3月'!$AL$87</f>
        <v>292</v>
      </c>
      <c r="AE2" s="13">
        <f>'[1]2021年4月'!$AL$87</f>
        <v>259</v>
      </c>
      <c r="AF2" s="13">
        <f>'[1]2021年5月'!$AL$87</f>
        <v>217</v>
      </c>
      <c r="AG2" s="13">
        <f>'[1]2021年6月'!$AL$87</f>
        <v>176</v>
      </c>
      <c r="AH2" s="13">
        <f>'[1]2021年7月'!$AL$87-AH14</f>
        <v>222</v>
      </c>
      <c r="AI2" s="13">
        <f>'[1]2021年8月'!$AL$87</f>
        <v>175</v>
      </c>
      <c r="AJ2" s="13">
        <f>'[1]2021年9月'!$AL$87</f>
        <v>139</v>
      </c>
      <c r="AK2" s="13">
        <f>'[1]2021年10月'!$AL$87</f>
        <v>213</v>
      </c>
      <c r="AL2" s="13">
        <f>'[1]2021年11月'!$AL$87</f>
        <v>231</v>
      </c>
      <c r="AM2" s="13">
        <f>'[1]2021年12月'!$AL$87</f>
        <v>297</v>
      </c>
      <c r="AN2" s="13">
        <f>'[1]2022年1月'!$AL$87</f>
        <v>297</v>
      </c>
      <c r="AO2" s="13">
        <f>'[1]2022年2月'!$AL$87</f>
        <v>251</v>
      </c>
      <c r="AP2" s="13">
        <f>'[1]2022年3月'!$AL$87</f>
        <v>191</v>
      </c>
      <c r="AQ2" s="13">
        <f>'[1]2022年4月'!$AL$87</f>
        <v>216</v>
      </c>
      <c r="AR2" s="13">
        <f>'[1]2022年5月'!$AL$87</f>
        <v>215</v>
      </c>
      <c r="AS2" s="13">
        <f>'[1]2022年6月'!$AL$87</f>
        <v>257</v>
      </c>
      <c r="AT2" s="13">
        <f>'[1]2022年7月'!$AL$87</f>
        <v>204</v>
      </c>
      <c r="AU2" s="13">
        <f>'[1]2022年8月'!$AL$87</f>
        <v>197</v>
      </c>
      <c r="AV2" s="13">
        <f>'[1]2022年9月'!$AL$87</f>
        <v>218</v>
      </c>
      <c r="AW2" s="13">
        <f>'[1]2022年10月'!$AL$87</f>
        <v>232</v>
      </c>
      <c r="AX2" s="13">
        <f>'[1]2022年11月'!$AL$87</f>
        <v>199</v>
      </c>
      <c r="AY2" s="13">
        <f>'[1]2022年12月'!$AL$87</f>
        <v>197</v>
      </c>
      <c r="AZ2" s="13">
        <f>'[1]2023年1月'!$AL$87</f>
        <v>250</v>
      </c>
      <c r="BA2" s="13">
        <f>'[1]2023年2月'!$AL$87</f>
        <v>258</v>
      </c>
      <c r="BB2" s="13">
        <f>'[1]2023年3月'!$AL$87</f>
        <v>256</v>
      </c>
      <c r="BC2" s="13">
        <f>'[1]2023年4月'!$AL$87</f>
        <v>243</v>
      </c>
      <c r="BD2" s="2">
        <f>'[1]2023年5月'!$AL$87</f>
        <v>229</v>
      </c>
      <c r="BE2" s="2">
        <f>'[1]2023年6月'!$AL$87</f>
        <v>246</v>
      </c>
      <c r="BF2" s="2">
        <f>'[1]2023年7月'!$AL$87</f>
        <v>227</v>
      </c>
      <c r="BG2" s="2">
        <f>'[1]2023年8月'!$AL$103</f>
        <v>277</v>
      </c>
      <c r="BH2" s="2">
        <f>'[1]2023年9月'!$AL$103</f>
        <v>296</v>
      </c>
      <c r="BI2" s="2">
        <f>'[1]2023年10月'!$AL$103</f>
        <v>263</v>
      </c>
      <c r="BJ2" s="2">
        <f>'[1]2023年11月'!$AL$103</f>
        <v>279</v>
      </c>
      <c r="BK2" s="2">
        <f>'[1]2023年12月'!$AL$103</f>
        <v>355</v>
      </c>
      <c r="BL2" s="2">
        <f>'[1]2024年1月'!$AL$103</f>
        <v>322</v>
      </c>
      <c r="BM2" s="2">
        <f>'[1]2024年2月'!$AL$103</f>
        <v>319</v>
      </c>
      <c r="BN2" s="2">
        <f>'[1]2024年3月'!$AL$103</f>
        <v>318</v>
      </c>
      <c r="BO2" s="2">
        <f>'[1]2024年4月'!$AL$103</f>
        <v>345</v>
      </c>
      <c r="BP2" s="2">
        <f>'[1]2024年5月'!$AL$103</f>
        <v>341</v>
      </c>
      <c r="BQ2" s="2">
        <f>'[1]2024年6月'!$AL$103</f>
        <v>25</v>
      </c>
      <c r="BR2" s="2"/>
      <c r="BS2" s="2"/>
      <c r="BT2" s="2"/>
      <c r="BU2" s="2"/>
      <c r="BV2" s="2"/>
    </row>
    <row r="3" spans="1:74" ht="29.25" customHeight="1" x14ac:dyDescent="0.4">
      <c r="A3" s="13" t="s">
        <v>0</v>
      </c>
      <c r="B3" s="13">
        <f>'[1]2018年11月'!$AL$88</f>
        <v>3</v>
      </c>
      <c r="C3" s="13">
        <f>'[1]2018年12月'!$AL$88</f>
        <v>47</v>
      </c>
      <c r="D3" s="13">
        <f>'[1]2019年1月'!$AL$88</f>
        <v>58</v>
      </c>
      <c r="E3" s="13">
        <f>'[1]2019年2月'!$AL$88</f>
        <v>18</v>
      </c>
      <c r="F3" s="13">
        <f>'[1]2019年3月'!$AL$88</f>
        <v>39</v>
      </c>
      <c r="G3" s="13">
        <f>'[1]2019年4月'!$AL$88</f>
        <v>98</v>
      </c>
      <c r="H3" s="13">
        <f>'[1]2019年5月'!$AL$88</f>
        <v>53</v>
      </c>
      <c r="I3" s="13">
        <f>'[1]2019年6月'!$AL$88</f>
        <v>75</v>
      </c>
      <c r="J3" s="13">
        <f>'[1]2019年7月'!$AL$88</f>
        <v>110</v>
      </c>
      <c r="K3" s="13">
        <f>'[1]2019年8月'!$AL$88</f>
        <v>147</v>
      </c>
      <c r="L3" s="13">
        <f>'[1]2019年9月'!$AL$88</f>
        <v>97</v>
      </c>
      <c r="M3" s="13">
        <f>'[1]2019年10月'!$AL$88</f>
        <v>50</v>
      </c>
      <c r="N3" s="13">
        <f>'[1]2019年11月'!$AL$88</f>
        <v>51</v>
      </c>
      <c r="O3" s="13">
        <f>'[1]2019年12月'!$AL$88</f>
        <v>61</v>
      </c>
      <c r="P3" s="13">
        <f>'[1]2020年1月'!$AL$88</f>
        <v>57</v>
      </c>
      <c r="Q3" s="13">
        <f>'[1]2020年2月'!$AL$88</f>
        <v>155</v>
      </c>
      <c r="R3" s="13">
        <f>'[1]2020年3月'!$AL$88</f>
        <v>87</v>
      </c>
      <c r="S3" s="45">
        <f>'[1]2020年4月'!$AL$88</f>
        <v>82</v>
      </c>
      <c r="T3" s="13">
        <f>'[1]2020年5月'!$AL$88</f>
        <v>48</v>
      </c>
      <c r="U3" s="13">
        <f>'[1]2020年6月'!$AL$88</f>
        <v>40</v>
      </c>
      <c r="V3" s="13">
        <f>'[1]2020年7月'!$AL$88</f>
        <v>70</v>
      </c>
      <c r="W3" s="13">
        <f>'[1]2020年8月'!$AL$88</f>
        <v>76</v>
      </c>
      <c r="X3" s="13">
        <f>'[1]2020年9月'!$AL$88</f>
        <v>48</v>
      </c>
      <c r="Y3" s="13">
        <f>'[1]2020年10月'!$AL$88</f>
        <v>61</v>
      </c>
      <c r="Z3" s="13">
        <f>'[1]2020年11月'!$AL$88</f>
        <v>67</v>
      </c>
      <c r="AA3" s="13">
        <f>'[1]2020年12月'!$AL$88</f>
        <v>48</v>
      </c>
      <c r="AB3" s="13">
        <f>'[1]2021年1月'!$AL$88</f>
        <v>45</v>
      </c>
      <c r="AC3" s="13">
        <f>'[1]2021年2月'!$AL$88</f>
        <v>90</v>
      </c>
      <c r="AD3" s="13">
        <f>'[1]2021年3月'!$AL$88</f>
        <v>135</v>
      </c>
      <c r="AE3" s="13">
        <f>'[1]2021年4月'!$AL$88</f>
        <v>88</v>
      </c>
      <c r="AF3" s="13">
        <f>'[1]2021年5月'!$AL$88</f>
        <v>127</v>
      </c>
      <c r="AG3" s="13">
        <f>'[1]2021年6月'!$AL$88</f>
        <v>89</v>
      </c>
      <c r="AH3" s="13">
        <f>'[1]2021年7月'!$AL$88</f>
        <v>91</v>
      </c>
      <c r="AI3" s="13">
        <f>'[1]2021年8月'!$AL$88</f>
        <v>135</v>
      </c>
      <c r="AJ3" s="13">
        <f>'[1]2021年9月'!$AL$88</f>
        <v>79</v>
      </c>
      <c r="AK3" s="13">
        <f>'[1]2021年10月'!$AL$88</f>
        <v>92</v>
      </c>
      <c r="AL3" s="13">
        <f>'[1]2021年11月'!$AL$88</f>
        <v>83</v>
      </c>
      <c r="AM3" s="13">
        <f>'[1]2021年12月'!$AL$88</f>
        <v>117</v>
      </c>
      <c r="AN3" s="13">
        <f>'[1]2022年1月'!$AL$88</f>
        <v>126</v>
      </c>
      <c r="AO3" s="13">
        <f>'[1]2022年2月'!$AL$88</f>
        <v>121</v>
      </c>
      <c r="AP3" s="13">
        <f>'[1]2022年3月'!$AL$88</f>
        <v>92</v>
      </c>
      <c r="AQ3" s="13">
        <f>'[1]2022年4月'!$AL$88</f>
        <v>75</v>
      </c>
      <c r="AR3" s="13">
        <f>'[1]2022年5月'!$AL$88</f>
        <v>67</v>
      </c>
      <c r="AS3" s="13">
        <f>'[1]2022年6月'!$AL$88</f>
        <v>93</v>
      </c>
      <c r="AT3" s="13">
        <f>'[1]2022年7月'!$AL$88</f>
        <v>93</v>
      </c>
      <c r="AU3" s="13">
        <f>'[1]2022年8月'!$AL$88</f>
        <v>54</v>
      </c>
      <c r="AV3" s="13">
        <f>'[1]2022年9月'!$AL$88</f>
        <v>49</v>
      </c>
      <c r="AW3" s="13">
        <f>'[1]2022年10月'!$AL$88</f>
        <v>117</v>
      </c>
      <c r="AX3" s="13">
        <f>'[1]2022年11月'!$AL$88</f>
        <v>68</v>
      </c>
      <c r="AY3" s="13">
        <f>'[1]2022年12月'!$AL$88</f>
        <v>75</v>
      </c>
      <c r="AZ3" s="13">
        <f>'[1]2023年1月'!$AL$88</f>
        <v>89</v>
      </c>
      <c r="BA3" s="13">
        <f>'[1]2023年2月'!$AL$88</f>
        <v>102</v>
      </c>
      <c r="BB3" s="13">
        <f>'[1]2023年3月'!$AL$88</f>
        <v>91</v>
      </c>
      <c r="BC3" s="13">
        <f>'[1]2023年4月'!$AL$88</f>
        <v>104</v>
      </c>
      <c r="BD3" s="2">
        <f>'[1]2023年5月'!$AL$88</f>
        <v>117</v>
      </c>
      <c r="BE3" s="2">
        <f>'[1]2023年6月'!$AL$88</f>
        <v>47</v>
      </c>
      <c r="BF3" s="2">
        <f>'[1]2023年7月'!$AL$88</f>
        <v>3</v>
      </c>
      <c r="BG3" s="2">
        <f>'[1]2023年8月'!$AL$104</f>
        <v>22</v>
      </c>
      <c r="BH3" s="2">
        <f>'[1]2023年9月'!$AL$104</f>
        <v>0</v>
      </c>
      <c r="BI3" s="2">
        <f>'[1]2023年10月'!$AL$104</f>
        <v>0</v>
      </c>
      <c r="BJ3" s="2">
        <f>'[1]2023年11月'!$AL$104</f>
        <v>0</v>
      </c>
      <c r="BK3" s="2">
        <f>'[1]2023年12月'!$AL$104</f>
        <v>0</v>
      </c>
      <c r="BL3" s="2">
        <f>'[1]2024年1月'!$AL$104</f>
        <v>0</v>
      </c>
      <c r="BM3" s="2">
        <f>'[1]2024年2月'!$AL$104</f>
        <v>0</v>
      </c>
      <c r="BN3" s="2">
        <f>'[1]2024年3月'!$AL$104</f>
        <v>0</v>
      </c>
      <c r="BO3" s="2">
        <f>'[1]2024年4月'!$AL$104</f>
        <v>0</v>
      </c>
      <c r="BP3" s="2">
        <f>'[1]2024年5月'!$AL$104</f>
        <v>0</v>
      </c>
      <c r="BQ3" s="2">
        <f>'[1]2024年6月'!$AL$104</f>
        <v>0</v>
      </c>
      <c r="BR3" s="2"/>
      <c r="BS3" s="2"/>
      <c r="BT3" s="2"/>
      <c r="BU3" s="2"/>
      <c r="BV3" s="2"/>
    </row>
    <row r="4" spans="1:74" s="16" customFormat="1" ht="29.25" customHeight="1" x14ac:dyDescent="0.4">
      <c r="A4" s="15" t="s">
        <v>1</v>
      </c>
      <c r="B4" s="15">
        <f>B3/B2</f>
        <v>2.8846153846153848E-2</v>
      </c>
      <c r="C4" s="15">
        <f t="shared" ref="C4:P4" si="0">C3/C2</f>
        <v>0.22274881516587677</v>
      </c>
      <c r="D4" s="15">
        <f t="shared" si="0"/>
        <v>0.27751196172248804</v>
      </c>
      <c r="E4" s="15">
        <f t="shared" ref="E4:O4" si="1">E3/E2</f>
        <v>0.10526315789473684</v>
      </c>
      <c r="F4" s="15">
        <f t="shared" si="1"/>
        <v>0.21546961325966851</v>
      </c>
      <c r="G4" s="15">
        <f t="shared" si="1"/>
        <v>0.45581395348837211</v>
      </c>
      <c r="H4" s="15">
        <f t="shared" si="1"/>
        <v>0.2864864864864865</v>
      </c>
      <c r="I4" s="15">
        <f t="shared" si="1"/>
        <v>0.33039647577092512</v>
      </c>
      <c r="J4" s="15">
        <f t="shared" si="1"/>
        <v>0.3914590747330961</v>
      </c>
      <c r="K4" s="15">
        <f t="shared" si="1"/>
        <v>0.49163879598662208</v>
      </c>
      <c r="L4" s="15">
        <f t="shared" si="1"/>
        <v>0.42731277533039647</v>
      </c>
      <c r="M4" s="15">
        <f t="shared" si="1"/>
        <v>0.1736111111111111</v>
      </c>
      <c r="N4" s="15">
        <f t="shared" si="1"/>
        <v>0.16037735849056603</v>
      </c>
      <c r="O4" s="15">
        <f t="shared" si="1"/>
        <v>0.23018867924528302</v>
      </c>
      <c r="P4" s="15">
        <f t="shared" si="0"/>
        <v>0.2289156626506024</v>
      </c>
      <c r="Q4" s="15">
        <f t="shared" ref="Q4:R4" si="2">Q3/Q2</f>
        <v>0.57620817843866168</v>
      </c>
      <c r="R4" s="15">
        <f t="shared" si="2"/>
        <v>0.3359073359073359</v>
      </c>
      <c r="S4" s="46">
        <f t="shared" ref="S4:AA4" si="3">S3/S2</f>
        <v>0.47398843930635837</v>
      </c>
      <c r="T4" s="15">
        <f t="shared" si="3"/>
        <v>0.23414634146341465</v>
      </c>
      <c r="U4" s="15">
        <f t="shared" si="3"/>
        <v>0.28776978417266186</v>
      </c>
      <c r="V4" s="15">
        <f t="shared" si="3"/>
        <v>0.26819923371647508</v>
      </c>
      <c r="W4" s="15">
        <f t="shared" si="3"/>
        <v>0.40211640211640209</v>
      </c>
      <c r="X4" s="15">
        <f t="shared" si="3"/>
        <v>0.2318840579710145</v>
      </c>
      <c r="Y4" s="15">
        <f t="shared" si="3"/>
        <v>0.28773584905660377</v>
      </c>
      <c r="Z4" s="15">
        <f t="shared" si="3"/>
        <v>0.34010152284263961</v>
      </c>
      <c r="AA4" s="15">
        <f t="shared" si="3"/>
        <v>0.22119815668202766</v>
      </c>
      <c r="AB4" s="15">
        <f t="shared" ref="AB4:AN4" si="4">AB3/AB2</f>
        <v>0.28662420382165604</v>
      </c>
      <c r="AC4" s="15">
        <f t="shared" si="4"/>
        <v>0.43269230769230771</v>
      </c>
      <c r="AD4" s="15">
        <f t="shared" si="4"/>
        <v>0.46232876712328769</v>
      </c>
      <c r="AE4" s="15">
        <f t="shared" si="4"/>
        <v>0.33976833976833976</v>
      </c>
      <c r="AF4" s="15">
        <f t="shared" si="4"/>
        <v>0.58525345622119818</v>
      </c>
      <c r="AG4" s="15">
        <f t="shared" si="4"/>
        <v>0.50568181818181823</v>
      </c>
      <c r="AH4" s="15">
        <f t="shared" si="4"/>
        <v>0.40990990990990989</v>
      </c>
      <c r="AI4" s="15">
        <f t="shared" si="4"/>
        <v>0.77142857142857146</v>
      </c>
      <c r="AJ4" s="15">
        <f t="shared" si="4"/>
        <v>0.56834532374100721</v>
      </c>
      <c r="AK4" s="15">
        <f t="shared" si="4"/>
        <v>0.431924882629108</v>
      </c>
      <c r="AL4" s="15">
        <f t="shared" si="4"/>
        <v>0.3593073593073593</v>
      </c>
      <c r="AM4" s="15">
        <f t="shared" si="4"/>
        <v>0.39393939393939392</v>
      </c>
      <c r="AN4" s="15">
        <f t="shared" si="4"/>
        <v>0.42424242424242425</v>
      </c>
      <c r="AO4" s="15">
        <f>AO3/AO2</f>
        <v>0.48207171314741037</v>
      </c>
      <c r="AP4" s="15">
        <f t="shared" ref="AP4" si="5">AP3/AP2</f>
        <v>0.48167539267015708</v>
      </c>
      <c r="AQ4" s="15">
        <f t="shared" ref="AQ4" si="6">AQ3/AQ2</f>
        <v>0.34722222222222221</v>
      </c>
      <c r="AR4" s="15">
        <f t="shared" ref="AR4:AZ4" si="7">AR3/AR2</f>
        <v>0.3116279069767442</v>
      </c>
      <c r="AS4" s="15">
        <f t="shared" si="7"/>
        <v>0.36186770428015563</v>
      </c>
      <c r="AT4" s="15">
        <f t="shared" si="7"/>
        <v>0.45588235294117646</v>
      </c>
      <c r="AU4" s="15">
        <f t="shared" si="7"/>
        <v>0.27411167512690354</v>
      </c>
      <c r="AV4" s="15">
        <f t="shared" si="7"/>
        <v>0.22477064220183487</v>
      </c>
      <c r="AW4" s="15">
        <f t="shared" si="7"/>
        <v>0.50431034482758619</v>
      </c>
      <c r="AX4" s="15">
        <f t="shared" si="7"/>
        <v>0.34170854271356782</v>
      </c>
      <c r="AY4" s="15">
        <f t="shared" si="7"/>
        <v>0.38071065989847713</v>
      </c>
      <c r="AZ4" s="15">
        <f t="shared" si="7"/>
        <v>0.35599999999999998</v>
      </c>
      <c r="BA4" s="15">
        <f t="shared" ref="BA4:BB4" si="8">BA3/BA2</f>
        <v>0.39534883720930231</v>
      </c>
      <c r="BB4" s="15">
        <f t="shared" si="8"/>
        <v>0.35546875</v>
      </c>
      <c r="BC4" s="15">
        <f t="shared" ref="BC4" si="9">BC3/BC2</f>
        <v>0.4279835390946502</v>
      </c>
      <c r="BD4" s="48">
        <f t="shared" ref="BD4:BQ4" si="10">BD3/BD2</f>
        <v>0.51091703056768556</v>
      </c>
      <c r="BE4" s="48">
        <f t="shared" si="10"/>
        <v>0.1910569105691057</v>
      </c>
      <c r="BF4" s="48">
        <f t="shared" si="10"/>
        <v>1.3215859030837005E-2</v>
      </c>
      <c r="BG4" s="48">
        <f t="shared" si="10"/>
        <v>7.9422382671480149E-2</v>
      </c>
      <c r="BH4" s="48">
        <f t="shared" si="10"/>
        <v>0</v>
      </c>
      <c r="BI4" s="48">
        <f t="shared" si="10"/>
        <v>0</v>
      </c>
      <c r="BJ4" s="48">
        <f t="shared" si="10"/>
        <v>0</v>
      </c>
      <c r="BK4" s="48">
        <f t="shared" si="10"/>
        <v>0</v>
      </c>
      <c r="BL4" s="48">
        <f t="shared" si="10"/>
        <v>0</v>
      </c>
      <c r="BM4" s="48">
        <f t="shared" si="10"/>
        <v>0</v>
      </c>
      <c r="BN4" s="48">
        <f t="shared" si="10"/>
        <v>0</v>
      </c>
      <c r="BO4" s="48">
        <f t="shared" si="10"/>
        <v>0</v>
      </c>
      <c r="BP4" s="48">
        <f t="shared" si="10"/>
        <v>0</v>
      </c>
      <c r="BQ4" s="48">
        <f t="shared" si="10"/>
        <v>0</v>
      </c>
      <c r="BR4" s="48"/>
      <c r="BS4" s="48"/>
      <c r="BT4" s="48"/>
      <c r="BU4" s="48"/>
      <c r="BV4" s="48"/>
    </row>
    <row r="5" spans="1:74" ht="29.25" customHeight="1" x14ac:dyDescent="0.4">
      <c r="A5" s="13" t="s">
        <v>9</v>
      </c>
      <c r="B5" s="13">
        <f>'[1]2018年11月'!$AL$89</f>
        <v>146</v>
      </c>
      <c r="C5" s="13">
        <f>'[1]2018年12月'!$AL$89</f>
        <v>268</v>
      </c>
      <c r="D5" s="13">
        <f>'[1]2019年1月'!$AL$89</f>
        <v>220</v>
      </c>
      <c r="E5" s="13">
        <f>'[1]2019年2月'!$AL$89</f>
        <v>174</v>
      </c>
      <c r="F5" s="13">
        <f>'[1]2019年3月'!$AL$89</f>
        <v>288</v>
      </c>
      <c r="G5" s="13">
        <f>'[1]2019年4月'!$AL$89</f>
        <v>270</v>
      </c>
      <c r="H5" s="13">
        <f>'[1]2019年5月'!$AL$89</f>
        <v>200</v>
      </c>
      <c r="I5" s="13">
        <f>'[1]2019年6月'!$AL$89</f>
        <v>282</v>
      </c>
      <c r="J5" s="13">
        <f>'[1]2019年7月'!$AL$89</f>
        <v>356</v>
      </c>
      <c r="K5" s="13">
        <f>'[1]2019年8月'!$AL$89</f>
        <v>334</v>
      </c>
      <c r="L5" s="13">
        <f>'[1]2019年9月'!$AL$89</f>
        <v>262</v>
      </c>
      <c r="M5" s="13">
        <f>'[1]2019年10月'!$AL$89</f>
        <v>376</v>
      </c>
      <c r="N5" s="13">
        <f>'[1]2019年11月'!$AL$89</f>
        <v>374</v>
      </c>
      <c r="O5" s="13">
        <f>'[1]2019年12月'!$AL$89</f>
        <v>232</v>
      </c>
      <c r="P5" s="13">
        <f>'[1]2020年1月'!$AL$89</f>
        <v>128</v>
      </c>
      <c r="Q5" s="13">
        <f>'[1]2020年2月'!$AL$89</f>
        <v>280</v>
      </c>
      <c r="R5" s="13">
        <f>'[1]2020年3月'!$AL$89</f>
        <v>382</v>
      </c>
      <c r="S5" s="45">
        <f>'[1]2020年4月'!$AL$89</f>
        <v>238</v>
      </c>
      <c r="T5" s="13">
        <f>'[1]2020年5月'!$AL$89</f>
        <v>266</v>
      </c>
      <c r="U5" s="13">
        <f>'[1]2020年6月'!$AL$89</f>
        <v>266</v>
      </c>
      <c r="V5" s="13">
        <f>'[1]2020年7月'!$AL$89</f>
        <v>400</v>
      </c>
      <c r="W5" s="13">
        <f>'[1]2020年8月'!$AL$89</f>
        <v>214</v>
      </c>
      <c r="X5" s="13">
        <f>'[1]2020年9月'!$AL$89</f>
        <v>316</v>
      </c>
      <c r="Y5" s="13">
        <f>'[1]2020年10月'!$AL$89</f>
        <v>348</v>
      </c>
      <c r="Z5" s="13">
        <f>'[1]2020年11月'!$AL$89</f>
        <v>294</v>
      </c>
      <c r="AA5" s="13">
        <f>'[1]2020年12月'!$AL$89</f>
        <v>308</v>
      </c>
      <c r="AB5" s="13">
        <f>'[1]2021年1月'!$AL$89</f>
        <v>160</v>
      </c>
      <c r="AC5" s="13">
        <f>'[1]2021年2月'!$AL$89</f>
        <v>230</v>
      </c>
      <c r="AD5" s="13">
        <f>'[1]2021年3月'!$AL$89</f>
        <v>334</v>
      </c>
      <c r="AE5" s="13">
        <f>'[1]2021年4月'!$AL$89</f>
        <v>360</v>
      </c>
      <c r="AF5" s="13">
        <f>'[1]2021年5月'!$AL$89</f>
        <v>188</v>
      </c>
      <c r="AG5" s="13">
        <f>'[1]2021年6月'!$AL$89</f>
        <v>232</v>
      </c>
      <c r="AH5" s="13">
        <f>'[1]2021年7月'!$AL$89</f>
        <v>290</v>
      </c>
      <c r="AI5" s="13">
        <f>'[1]2021年8月'!$AL$89</f>
        <v>238</v>
      </c>
      <c r="AJ5" s="13">
        <f>'[1]2021年9月'!$AL$89</f>
        <v>232</v>
      </c>
      <c r="AK5" s="13">
        <f>'[1]2021年10月'!$AL$89</f>
        <v>336</v>
      </c>
      <c r="AL5" s="13">
        <f>'[1]2021年11月'!$AL$89</f>
        <v>322</v>
      </c>
      <c r="AM5" s="13">
        <f>'[1]2021年12月'!$AL$89</f>
        <v>380</v>
      </c>
      <c r="AN5" s="13">
        <f>'[1]2022年1月'!$AL$89</f>
        <v>364</v>
      </c>
      <c r="AO5" s="13">
        <f>'[1]2022年2月'!$AL$89</f>
        <v>234</v>
      </c>
      <c r="AP5" s="13">
        <f>'[1]2022年3月'!$AL$89</f>
        <v>280</v>
      </c>
      <c r="AQ5" s="13">
        <f>'[1]2022年4月'!$AL$89</f>
        <v>204</v>
      </c>
      <c r="AR5" s="13">
        <f>'[1]2022年5月'!$AL$89</f>
        <v>264</v>
      </c>
      <c r="AS5" s="13">
        <f>'[1]2022年6月'!$AL$89</f>
        <v>390</v>
      </c>
      <c r="AT5" s="13">
        <f>'[1]2022年7月'!$AL$89</f>
        <v>162</v>
      </c>
      <c r="AU5" s="13">
        <f>'[1]2022年8月'!$AL$89</f>
        <v>280</v>
      </c>
      <c r="AV5" s="13">
        <f>'[1]2022年9月'!$AL$89</f>
        <v>318</v>
      </c>
      <c r="AW5" s="13">
        <f>'[1]2022年10月'!$AL$89</f>
        <v>236</v>
      </c>
      <c r="AX5" s="13">
        <f>'[1]2022年11月'!$AL$89</f>
        <v>298</v>
      </c>
      <c r="AY5" s="13">
        <f>'[1]2022年12月'!$AL$89</f>
        <v>294</v>
      </c>
      <c r="AZ5" s="13">
        <f>'[1]2023年1月'!$AL$89</f>
        <v>306</v>
      </c>
      <c r="BA5" s="13">
        <f>'[1]2023年2月'!$AL$89</f>
        <v>232</v>
      </c>
      <c r="BB5" s="13">
        <f>'[1]2023年3月'!$AL$89</f>
        <v>258</v>
      </c>
      <c r="BC5" s="13">
        <f>'[1]2023年4月'!$AL$89</f>
        <v>272</v>
      </c>
      <c r="BD5" s="2">
        <f>'[1]2023年5月'!$AL$89</f>
        <v>240</v>
      </c>
      <c r="BE5" s="2">
        <f>'[1]2023年6月'!$AL$89</f>
        <v>200</v>
      </c>
      <c r="BF5" s="2">
        <f>'[1]2023年7月'!$AL$89</f>
        <v>274</v>
      </c>
      <c r="BG5" s="2">
        <f>'[1]2023年8月'!$AL$105</f>
        <v>374</v>
      </c>
      <c r="BH5" s="2">
        <f>'[1]2023年9月'!$AL$105</f>
        <v>376</v>
      </c>
      <c r="BI5" s="2">
        <f>'[1]2023年10月'!$AL$105</f>
        <v>368</v>
      </c>
      <c r="BJ5" s="2">
        <f>'[1]2023年11月'!$AL$105</f>
        <v>370</v>
      </c>
      <c r="BK5" s="2">
        <f>'[1]2023年12月'!$AL$105</f>
        <v>484</v>
      </c>
      <c r="BL5" s="2">
        <f>'[1]2024年1月'!$AL$105</f>
        <v>314</v>
      </c>
      <c r="BM5" s="2">
        <f>'[1]2024年2月'!$AL$105</f>
        <v>366</v>
      </c>
      <c r="BN5" s="2">
        <f>'[1]2024年3月'!$AL$105</f>
        <v>296</v>
      </c>
      <c r="BO5" s="2">
        <f>'[1]2024年4月'!$AL$105</f>
        <v>434</v>
      </c>
      <c r="BP5" s="2">
        <f>'[1]2024年5月'!$AL$105</f>
        <v>374</v>
      </c>
      <c r="BQ5" s="2">
        <f>'[1]2024年6月'!$AL$105</f>
        <v>12</v>
      </c>
      <c r="BR5" s="2"/>
      <c r="BS5" s="2"/>
      <c r="BT5" s="2"/>
      <c r="BU5" s="2"/>
      <c r="BV5" s="2"/>
    </row>
    <row r="6" spans="1:74" ht="29.25" customHeight="1" x14ac:dyDescent="0.4">
      <c r="A6" s="13" t="s">
        <v>10</v>
      </c>
      <c r="B6" s="13">
        <f>'[1]2018年11月'!$AL$90</f>
        <v>194</v>
      </c>
      <c r="C6" s="13">
        <f>'[1]2018年12月'!$AL$90</f>
        <v>300</v>
      </c>
      <c r="D6" s="13">
        <f>'[1]2019年1月'!$AL$90</f>
        <v>261</v>
      </c>
      <c r="E6" s="13">
        <f>'[1]2019年2月'!$AL$90</f>
        <v>208</v>
      </c>
      <c r="F6" s="13">
        <f>'[1]2019年3月'!$AL$90</f>
        <v>330</v>
      </c>
      <c r="G6" s="13">
        <f>'[1]2019年4月'!$AL$90</f>
        <v>285</v>
      </c>
      <c r="H6" s="13">
        <f>'[1]2019年5月'!$AL$90</f>
        <v>221</v>
      </c>
      <c r="I6" s="13">
        <f>'[1]2019年6月'!$AL$90</f>
        <v>283</v>
      </c>
      <c r="J6" s="13">
        <f>'[1]2019年7月'!$AL$90</f>
        <v>463</v>
      </c>
      <c r="K6" s="13">
        <f>'[1]2019年8月'!$AL$90</f>
        <v>345</v>
      </c>
      <c r="L6" s="13">
        <f>'[1]2019年9月'!$AL$90</f>
        <v>319</v>
      </c>
      <c r="M6" s="13">
        <f>'[1]2019年10月'!$AL$90</f>
        <v>463</v>
      </c>
      <c r="N6" s="13">
        <f>'[1]2019年11月'!$AL$90</f>
        <v>429</v>
      </c>
      <c r="O6" s="13">
        <f>'[1]2019年12月'!$AL$90</f>
        <v>312</v>
      </c>
      <c r="P6" s="13">
        <f>'[1]2020年1月'!$AL$90</f>
        <v>165</v>
      </c>
      <c r="Q6" s="13">
        <f>'[1]2020年2月'!$AL$90</f>
        <v>291</v>
      </c>
      <c r="R6" s="13">
        <f>'[1]2020年3月'!$AL$90</f>
        <v>373</v>
      </c>
      <c r="S6" s="45">
        <f>'[1]2020年4月'!$AL$90</f>
        <v>314</v>
      </c>
      <c r="T6" s="13">
        <f>'[1]2020年5月'!$AL$90</f>
        <v>324</v>
      </c>
      <c r="U6" s="13">
        <f>'[1]2020年6月'!$AL$90</f>
        <v>355</v>
      </c>
      <c r="V6" s="13">
        <f>'[1]2020年7月'!$AL$90</f>
        <v>484</v>
      </c>
      <c r="W6" s="13">
        <f>'[1]2020年8月'!$AL$90</f>
        <v>269</v>
      </c>
      <c r="X6" s="13">
        <f>'[1]2020年9月'!$AL$90</f>
        <v>371</v>
      </c>
      <c r="Y6" s="13">
        <f>'[1]2020年10月'!$AL$90</f>
        <v>422</v>
      </c>
      <c r="Z6" s="13">
        <f>'[1]2020年11月'!$AL$90</f>
        <v>333</v>
      </c>
      <c r="AA6" s="13">
        <f>'[1]2020年12月'!$AL$90</f>
        <v>376</v>
      </c>
      <c r="AB6" s="13">
        <f>'[1]2021年1月'!$AL$90</f>
        <v>169</v>
      </c>
      <c r="AC6" s="13">
        <f>'[1]2021年2月'!$AL$90</f>
        <v>282</v>
      </c>
      <c r="AD6" s="13">
        <f>'[1]2021年3月'!$AL$90</f>
        <v>415</v>
      </c>
      <c r="AE6" s="13">
        <f>'[1]2021年4月'!$AL$90</f>
        <v>415</v>
      </c>
      <c r="AF6" s="13">
        <f>'[1]2021年5月'!$AL$90</f>
        <v>198</v>
      </c>
      <c r="AG6" s="13">
        <f>'[1]2021年6月'!$AL$90</f>
        <v>304</v>
      </c>
      <c r="AH6" s="13">
        <f>'[1]2021年7月'!$AL$90</f>
        <v>330</v>
      </c>
      <c r="AI6" s="13">
        <f>'[1]2021年8月'!$AL$90</f>
        <v>273</v>
      </c>
      <c r="AJ6" s="13">
        <f>'[1]2021年9月'!$AL$90</f>
        <v>284</v>
      </c>
      <c r="AK6" s="13">
        <f>'[1]2021年10月'!$AL$90</f>
        <v>367</v>
      </c>
      <c r="AL6" s="13">
        <f>'[1]2021年11月'!$AL$90</f>
        <v>404</v>
      </c>
      <c r="AM6" s="13">
        <f>'[1]2021年12月'!$AL$90</f>
        <v>398</v>
      </c>
      <c r="AN6" s="13">
        <f>'[1]2022年1月'!$AL$90</f>
        <v>398</v>
      </c>
      <c r="AO6" s="13">
        <f>'[1]2022年2月'!$AL$90</f>
        <v>270</v>
      </c>
      <c r="AP6" s="13">
        <f>'[1]2022年3月'!$AL$90</f>
        <v>308</v>
      </c>
      <c r="AQ6" s="13">
        <f>'[1]2022年4月'!$AL$90</f>
        <v>232</v>
      </c>
      <c r="AR6" s="13">
        <f>'[1]2022年5月'!$AL$90</f>
        <v>249</v>
      </c>
      <c r="AS6" s="13">
        <f>'[1]2022年6月'!$AL$90</f>
        <v>414</v>
      </c>
      <c r="AT6" s="13">
        <f>'[1]2022年7月'!$AL$90</f>
        <v>168</v>
      </c>
      <c r="AU6" s="13">
        <f>'[1]2022年8月'!$AL$90</f>
        <v>361</v>
      </c>
      <c r="AV6" s="13">
        <f>'[1]2022年9月'!$AL$90</f>
        <v>365</v>
      </c>
      <c r="AW6" s="13">
        <f>'[1]2022年10月'!$AL$90</f>
        <v>241</v>
      </c>
      <c r="AX6" s="13">
        <f>'[1]2022年11月'!$AL$90</f>
        <v>370</v>
      </c>
      <c r="AY6" s="13">
        <f>'[1]2022年12月'!$AL$90</f>
        <v>369</v>
      </c>
      <c r="AZ6" s="13">
        <f>'[1]2023年1月'!$AL$90</f>
        <v>304</v>
      </c>
      <c r="BA6" s="13">
        <f>'[1]2023年2月'!$AL$90</f>
        <v>273</v>
      </c>
      <c r="BB6" s="13">
        <f>'[1]2023年3月'!$AL$90</f>
        <v>278</v>
      </c>
      <c r="BC6" s="13">
        <f>'[1]2023年4月'!$AL$90</f>
        <v>272</v>
      </c>
      <c r="BD6" s="2">
        <f>'[1]2023年5月'!$AL$90</f>
        <v>270</v>
      </c>
      <c r="BE6" s="2">
        <f>'[1]2023年6月'!$AL$90</f>
        <v>225</v>
      </c>
      <c r="BF6" s="2">
        <f>'[1]2023年7月'!$AL$90</f>
        <v>253</v>
      </c>
      <c r="BG6" s="2">
        <f>'[1]2023年8月'!$AL$106</f>
        <v>398</v>
      </c>
      <c r="BH6" s="2">
        <f>'[1]2023年9月'!$AL$106</f>
        <v>380</v>
      </c>
      <c r="BI6" s="2">
        <f>'[1]2023年10月'!$AL$106</f>
        <v>398</v>
      </c>
      <c r="BJ6" s="2">
        <f>'[1]2023年11月'!$AL$106</f>
        <v>419</v>
      </c>
      <c r="BK6" s="2">
        <f>'[1]2023年12月'!$AL$106</f>
        <v>449</v>
      </c>
      <c r="BL6" s="2">
        <f>'[1]2024年1月'!$AL$106</f>
        <v>358</v>
      </c>
      <c r="BM6" s="2">
        <f>'[1]2024年2月'!$AL$106</f>
        <v>421</v>
      </c>
      <c r="BN6" s="2">
        <f>'[1]2024年3月'!$AL$106</f>
        <v>349</v>
      </c>
      <c r="BO6" s="2">
        <f>'[1]2024年4月'!$AL$106</f>
        <v>435</v>
      </c>
      <c r="BP6" s="2">
        <f>'[1]2024年5月'!$AL$106</f>
        <v>444</v>
      </c>
      <c r="BQ6" s="2">
        <f>'[1]2024年6月'!$AL$106</f>
        <v>26</v>
      </c>
      <c r="BR6" s="2"/>
      <c r="BS6" s="2"/>
      <c r="BT6" s="2"/>
      <c r="BU6" s="2"/>
      <c r="BV6" s="2"/>
    </row>
    <row r="7" spans="1:74" ht="29.25" customHeight="1" x14ac:dyDescent="0.4">
      <c r="A7" s="13" t="s">
        <v>2</v>
      </c>
      <c r="B7" s="13">
        <f>B6*2/B5</f>
        <v>2.6575342465753424</v>
      </c>
      <c r="C7" s="13">
        <f t="shared" ref="C7:P7" si="11">C6*2/C5</f>
        <v>2.2388059701492535</v>
      </c>
      <c r="D7" s="13">
        <f t="shared" si="11"/>
        <v>2.3727272727272726</v>
      </c>
      <c r="E7" s="13">
        <f t="shared" ref="E7" si="12">E6*2/E5</f>
        <v>2.3908045977011496</v>
      </c>
      <c r="F7" s="13">
        <f t="shared" ref="F7" si="13">F6*2/F5</f>
        <v>2.2916666666666665</v>
      </c>
      <c r="G7" s="13">
        <f t="shared" ref="G7" si="14">G6*2/G5</f>
        <v>2.1111111111111112</v>
      </c>
      <c r="H7" s="13">
        <f t="shared" ref="H7" si="15">H6*2/H5</f>
        <v>2.21</v>
      </c>
      <c r="I7" s="13">
        <f t="shared" ref="I7" si="16">I6*2/I5</f>
        <v>2.0070921985815602</v>
      </c>
      <c r="J7" s="13">
        <f t="shared" ref="J7" si="17">J6*2/J5</f>
        <v>2.601123595505618</v>
      </c>
      <c r="K7" s="13">
        <f t="shared" ref="K7" si="18">K6*2/K5</f>
        <v>2.0658682634730541</v>
      </c>
      <c r="L7" s="13">
        <f t="shared" ref="L7" si="19">L6*2/L5</f>
        <v>2.4351145038167941</v>
      </c>
      <c r="M7" s="13">
        <f t="shared" ref="M7" si="20">M6*2/M5</f>
        <v>2.4627659574468086</v>
      </c>
      <c r="N7" s="13">
        <f t="shared" ref="N7" si="21">N6*2/N5</f>
        <v>2.2941176470588234</v>
      </c>
      <c r="O7" s="13">
        <f t="shared" ref="O7" si="22">O6*2/O5</f>
        <v>2.6896551724137931</v>
      </c>
      <c r="P7" s="13">
        <f t="shared" si="11"/>
        <v>2.578125</v>
      </c>
      <c r="Q7" s="13">
        <f t="shared" ref="Q7" si="23">Q6*2/Q5</f>
        <v>2.0785714285714287</v>
      </c>
      <c r="R7" s="13">
        <f t="shared" ref="R7:AA7" si="24">R6*2/R5</f>
        <v>1.9528795811518325</v>
      </c>
      <c r="S7" s="45">
        <f t="shared" si="24"/>
        <v>2.6386554621848739</v>
      </c>
      <c r="T7" s="13">
        <f t="shared" si="24"/>
        <v>2.4360902255639099</v>
      </c>
      <c r="U7" s="13">
        <f t="shared" si="24"/>
        <v>2.6691729323308269</v>
      </c>
      <c r="V7" s="13">
        <f t="shared" si="24"/>
        <v>2.42</v>
      </c>
      <c r="W7" s="13">
        <f t="shared" si="24"/>
        <v>2.514018691588785</v>
      </c>
      <c r="X7" s="13">
        <f t="shared" si="24"/>
        <v>2.3481012658227849</v>
      </c>
      <c r="Y7" s="13">
        <f t="shared" si="24"/>
        <v>2.4252873563218391</v>
      </c>
      <c r="Z7" s="13">
        <f t="shared" si="24"/>
        <v>2.2653061224489797</v>
      </c>
      <c r="AA7" s="13">
        <f t="shared" si="24"/>
        <v>2.4415584415584415</v>
      </c>
      <c r="AB7" s="13">
        <f t="shared" ref="AB7:AN7" si="25">AB6*2/AB5</f>
        <v>2.1124999999999998</v>
      </c>
      <c r="AC7" s="13">
        <f t="shared" si="25"/>
        <v>2.4521739130434783</v>
      </c>
      <c r="AD7" s="13">
        <f t="shared" si="25"/>
        <v>2.4850299401197606</v>
      </c>
      <c r="AE7" s="13">
        <f t="shared" si="25"/>
        <v>2.3055555555555554</v>
      </c>
      <c r="AF7" s="13">
        <f t="shared" si="25"/>
        <v>2.1063829787234041</v>
      </c>
      <c r="AG7" s="13">
        <f t="shared" si="25"/>
        <v>2.6206896551724137</v>
      </c>
      <c r="AH7" s="13">
        <f t="shared" si="25"/>
        <v>2.2758620689655173</v>
      </c>
      <c r="AI7" s="13">
        <f t="shared" si="25"/>
        <v>2.2941176470588234</v>
      </c>
      <c r="AJ7" s="13">
        <f t="shared" si="25"/>
        <v>2.4482758620689653</v>
      </c>
      <c r="AK7" s="13">
        <f t="shared" si="25"/>
        <v>2.1845238095238093</v>
      </c>
      <c r="AL7" s="13">
        <f t="shared" si="25"/>
        <v>2.5093167701863353</v>
      </c>
      <c r="AM7" s="13">
        <f t="shared" si="25"/>
        <v>2.094736842105263</v>
      </c>
      <c r="AN7" s="13">
        <f t="shared" si="25"/>
        <v>2.1868131868131866</v>
      </c>
      <c r="AO7" s="13">
        <f t="shared" ref="AO7:AP7" si="26">AO6*2/AO5</f>
        <v>2.3076923076923075</v>
      </c>
      <c r="AP7" s="13">
        <f t="shared" si="26"/>
        <v>2.2000000000000002</v>
      </c>
      <c r="AQ7" s="13">
        <f t="shared" ref="AQ7" si="27">AQ6*2/AQ5</f>
        <v>2.2745098039215685</v>
      </c>
      <c r="AR7" s="13">
        <f t="shared" ref="AR7:AZ7" si="28">AR6*2/AR5</f>
        <v>1.8863636363636365</v>
      </c>
      <c r="AS7" s="13">
        <f t="shared" si="28"/>
        <v>2.1230769230769231</v>
      </c>
      <c r="AT7" s="13">
        <f t="shared" si="28"/>
        <v>2.074074074074074</v>
      </c>
      <c r="AU7" s="13">
        <f t="shared" si="28"/>
        <v>2.5785714285714287</v>
      </c>
      <c r="AV7" s="13">
        <f t="shared" si="28"/>
        <v>2.2955974842767297</v>
      </c>
      <c r="AW7" s="13">
        <f t="shared" si="28"/>
        <v>2.0423728813559321</v>
      </c>
      <c r="AX7" s="13">
        <f t="shared" si="28"/>
        <v>2.4832214765100673</v>
      </c>
      <c r="AY7" s="13">
        <f t="shared" si="28"/>
        <v>2.510204081632653</v>
      </c>
      <c r="AZ7" s="13">
        <f t="shared" si="28"/>
        <v>1.9869281045751634</v>
      </c>
      <c r="BA7" s="13">
        <f t="shared" ref="BA7:BB7" si="29">BA6*2/BA5</f>
        <v>2.353448275862069</v>
      </c>
      <c r="BB7" s="13">
        <f t="shared" si="29"/>
        <v>2.1550387596899223</v>
      </c>
      <c r="BC7" s="13">
        <f t="shared" ref="BC7:BQ7" si="30">BC6*2/BC5</f>
        <v>2</v>
      </c>
      <c r="BD7" s="13">
        <f t="shared" si="30"/>
        <v>2.25</v>
      </c>
      <c r="BE7" s="13">
        <f t="shared" si="30"/>
        <v>2.25</v>
      </c>
      <c r="BF7" s="13">
        <f t="shared" si="30"/>
        <v>1.8467153284671534</v>
      </c>
      <c r="BG7" s="13">
        <f t="shared" si="30"/>
        <v>2.1283422459893049</v>
      </c>
      <c r="BH7" s="13">
        <f t="shared" si="30"/>
        <v>2.021276595744681</v>
      </c>
      <c r="BI7" s="13">
        <f t="shared" si="30"/>
        <v>2.1630434782608696</v>
      </c>
      <c r="BJ7" s="13">
        <f t="shared" si="30"/>
        <v>2.2648648648648648</v>
      </c>
      <c r="BK7" s="13">
        <f t="shared" si="30"/>
        <v>1.8553719008264462</v>
      </c>
      <c r="BL7" s="13">
        <f t="shared" si="30"/>
        <v>2.2802547770700636</v>
      </c>
      <c r="BM7" s="13">
        <f t="shared" si="30"/>
        <v>2.3005464480874318</v>
      </c>
      <c r="BN7" s="13">
        <f t="shared" si="30"/>
        <v>2.3581081081081079</v>
      </c>
      <c r="BO7" s="13">
        <f t="shared" si="30"/>
        <v>2.0046082949308754</v>
      </c>
      <c r="BP7" s="13">
        <f t="shared" si="30"/>
        <v>2.3743315508021392</v>
      </c>
      <c r="BQ7" s="13">
        <f t="shared" si="30"/>
        <v>4.333333333333333</v>
      </c>
      <c r="BR7" s="2"/>
      <c r="BS7" s="2"/>
      <c r="BT7" s="2"/>
      <c r="BU7" s="2"/>
      <c r="BV7" s="2"/>
    </row>
    <row r="8" spans="1:74" ht="29.25" customHeight="1" x14ac:dyDescent="0.4">
      <c r="A8" s="13" t="s">
        <v>3</v>
      </c>
      <c r="B8" s="13">
        <f>'[1]2018年11月'!$AL$91</f>
        <v>6</v>
      </c>
      <c r="C8" s="13">
        <f>'[1]2018年12月'!$AL$91</f>
        <v>13</v>
      </c>
      <c r="D8" s="13">
        <f>'[1]2019年1月'!$AL$91</f>
        <v>5</v>
      </c>
      <c r="E8" s="13">
        <f>'[1]2019年2月'!$AL$91</f>
        <v>11</v>
      </c>
      <c r="F8" s="13">
        <f>'[1]2019年3月'!$AL$91</f>
        <v>11</v>
      </c>
      <c r="G8" s="13">
        <f>'[1]2019年4月'!$AL$91</f>
        <v>10</v>
      </c>
      <c r="H8" s="13">
        <f>'[1]2019年5月'!$AL$91</f>
        <v>11</v>
      </c>
      <c r="I8" s="13">
        <f>'[1]2019年6月'!$AL$91</f>
        <v>4</v>
      </c>
      <c r="J8" s="13">
        <f>'[1]2019年7月'!$AL$91</f>
        <v>17</v>
      </c>
      <c r="K8" s="13">
        <f>'[1]2019年8月'!$AL$91</f>
        <v>12</v>
      </c>
      <c r="L8" s="13">
        <f>'[1]2019年9月'!$AL$91</f>
        <v>13</v>
      </c>
      <c r="M8" s="13">
        <f>'[1]2019年10月'!$AL$91</f>
        <v>16</v>
      </c>
      <c r="N8" s="13">
        <f>'[1]2019年11月'!$AL$91</f>
        <v>12</v>
      </c>
      <c r="O8" s="13">
        <f>'[1]2019年12月'!$AL$91</f>
        <v>17</v>
      </c>
      <c r="P8" s="13">
        <f>'[1]2020年1月'!$AL$91</f>
        <v>18</v>
      </c>
      <c r="Q8" s="13">
        <f>'[1]2020年2月'!$AL$91</f>
        <v>16</v>
      </c>
      <c r="R8" s="13">
        <f>'[1]2020年3月'!$AL$91</f>
        <v>18</v>
      </c>
      <c r="S8" s="45">
        <f>'[1]2020年4月'!$AL$91</f>
        <v>13</v>
      </c>
      <c r="T8" s="13">
        <f>'[1]2020年5月'!$AL$91</f>
        <v>7</v>
      </c>
      <c r="U8" s="13">
        <f>'[1]2020年6月'!$AL$91</f>
        <v>7</v>
      </c>
      <c r="V8" s="13">
        <f>'[1]2020年7月'!$AL$91</f>
        <v>12</v>
      </c>
      <c r="W8" s="13">
        <f>'[1]2020年8月'!$AL$91</f>
        <v>8</v>
      </c>
      <c r="X8" s="13">
        <f>'[1]2020年9月'!$AL$91</f>
        <v>14</v>
      </c>
      <c r="Y8" s="13">
        <f>'[1]2020年10月'!$AL$91</f>
        <v>11</v>
      </c>
      <c r="Z8" s="13">
        <f>'[1]2020年11月'!$AL$91</f>
        <v>11</v>
      </c>
      <c r="AA8" s="13">
        <f>'[1]2020年12月'!$AL$91</f>
        <v>9</v>
      </c>
      <c r="AB8" s="13">
        <f>'[1]2021年1月'!$AL$91</f>
        <v>6</v>
      </c>
      <c r="AC8" s="13">
        <f>'[1]2021年2月'!$AL$91</f>
        <v>12</v>
      </c>
      <c r="AD8" s="13">
        <f>'[1]2021年3月'!$AL$91</f>
        <v>15</v>
      </c>
      <c r="AE8" s="13">
        <f>'[1]2021年4月'!$AL$91</f>
        <v>14</v>
      </c>
      <c r="AF8" s="13">
        <f>'[1]2021年5月'!$AL$91</f>
        <v>11</v>
      </c>
      <c r="AG8" s="13">
        <f>'[1]2021年6月'!$AL$91</f>
        <v>12</v>
      </c>
      <c r="AH8" s="13">
        <f>'[1]2021年7月'!$AL$91</f>
        <v>18</v>
      </c>
      <c r="AI8" s="13">
        <f>'[1]2021年8月'!$AL$91</f>
        <v>13</v>
      </c>
      <c r="AJ8" s="13">
        <f>'[1]2021年9月'!$AL$91</f>
        <v>11</v>
      </c>
      <c r="AK8" s="13">
        <f>'[1]2021年10月'!$AL$91</f>
        <v>11</v>
      </c>
      <c r="AL8" s="13">
        <f>'[1]2021年11月'!$AL$91</f>
        <v>14</v>
      </c>
      <c r="AM8" s="13">
        <f>'[1]2021年12月'!$AL$91</f>
        <v>16</v>
      </c>
      <c r="AN8" s="13">
        <f>'[1]2022年1月'!$AL$91</f>
        <v>19</v>
      </c>
      <c r="AO8" s="13">
        <f>'[1]2022年2月'!$AL$91</f>
        <v>14</v>
      </c>
      <c r="AP8" s="13">
        <f>'[1]2022年3月'!$AL$91</f>
        <v>13</v>
      </c>
      <c r="AQ8" s="13">
        <f>'[1]2022年4月'!$AL$91</f>
        <v>17</v>
      </c>
      <c r="AR8" s="13">
        <f>'[1]2022年5月'!$AL$91</f>
        <v>10</v>
      </c>
      <c r="AS8" s="13">
        <f>'[1]2022年6月'!$AL$91</f>
        <v>16</v>
      </c>
      <c r="AT8" s="13">
        <f>'[1]2022年7月'!$AL$91</f>
        <v>15</v>
      </c>
      <c r="AU8" s="13">
        <f>'[1]2022年8月'!$AL$91</f>
        <v>10</v>
      </c>
      <c r="AV8" s="13">
        <f>'[1]2022年9月'!$AL$91</f>
        <v>15</v>
      </c>
      <c r="AW8" s="13">
        <f>'[1]2022年10月'!$AL$91</f>
        <v>15</v>
      </c>
      <c r="AX8" s="13">
        <f>'[1]2022年11月'!$AL$91</f>
        <v>11</v>
      </c>
      <c r="AY8" s="13">
        <f>'[1]2022年12月'!$AL$91</f>
        <v>14</v>
      </c>
      <c r="AZ8" s="13">
        <f>'[1]2023年1月'!$AL$91</f>
        <v>9</v>
      </c>
      <c r="BA8" s="13">
        <f>'[1]2023年2月'!$AL$91</f>
        <v>17</v>
      </c>
      <c r="BB8" s="13">
        <f>'[1]2023年3月'!$AL$91</f>
        <v>17</v>
      </c>
      <c r="BC8" s="13">
        <f>'[1]2023年4月'!$AL$91</f>
        <v>16</v>
      </c>
      <c r="BD8" s="2">
        <f>'[1]2023年5月'!$AL$91</f>
        <v>13</v>
      </c>
      <c r="BE8" s="2">
        <f>'[1]2023年6月'!$AL$91</f>
        <v>17</v>
      </c>
      <c r="BF8" s="2">
        <f>'[1]2023年7月'!$AL$91</f>
        <v>15</v>
      </c>
      <c r="BG8" s="2">
        <f>'[1]2023年8月'!$AL$107</f>
        <v>24</v>
      </c>
      <c r="BH8" s="2">
        <f>'[1]2023年9月'!$AL$107</f>
        <v>21</v>
      </c>
      <c r="BI8" s="2">
        <f>'[1]2023年10月'!$AL$107</f>
        <v>18</v>
      </c>
      <c r="BJ8" s="2">
        <f>'[1]2023年11月'!$AL$107</f>
        <v>18</v>
      </c>
      <c r="BK8" s="2">
        <f>'[1]2023年12月'!$AL$107</f>
        <v>16</v>
      </c>
      <c r="BL8" s="2">
        <f>'[1]2024年1月'!$AL$107</f>
        <v>20</v>
      </c>
      <c r="BM8" s="2">
        <f>'[1]2024年2月'!$AL$107</f>
        <v>14</v>
      </c>
      <c r="BN8" s="2">
        <f>'[1]2024年3月'!$AL$107</f>
        <v>25</v>
      </c>
      <c r="BO8" s="2">
        <f>'[1]2024年4月'!$AL$107</f>
        <v>25</v>
      </c>
      <c r="BP8" s="2">
        <f>'[1]2024年5月'!$AL$107</f>
        <v>19</v>
      </c>
      <c r="BQ8" s="2">
        <f>'[1]2024年6月'!$AL$107</f>
        <v>1</v>
      </c>
      <c r="BR8" s="2"/>
      <c r="BS8" s="2"/>
      <c r="BT8" s="2"/>
      <c r="BU8" s="2"/>
      <c r="BV8" s="2"/>
    </row>
    <row r="9" spans="1:74" ht="29.25" customHeight="1" x14ac:dyDescent="0.4">
      <c r="A9" s="13" t="s">
        <v>4</v>
      </c>
      <c r="B9" s="13">
        <f>'[1]2018年11月'!$AL$92</f>
        <v>6</v>
      </c>
      <c r="C9" s="13">
        <f>'[1]2018年12月'!$AL$92</f>
        <v>13</v>
      </c>
      <c r="D9" s="13">
        <f>'[1]2019年1月'!$AL$92</f>
        <v>4</v>
      </c>
      <c r="E9" s="13">
        <f>'[1]2019年2月'!$AL$92</f>
        <v>9</v>
      </c>
      <c r="F9" s="13">
        <f>'[1]2019年3月'!$AL$92</f>
        <v>8</v>
      </c>
      <c r="G9" s="13">
        <f>'[1]2019年4月'!$AL$92</f>
        <v>9</v>
      </c>
      <c r="H9" s="13">
        <f>'[1]2019年5月'!$AL$92</f>
        <v>11</v>
      </c>
      <c r="I9" s="13">
        <f>'[1]2019年6月'!$AL$92</f>
        <v>3</v>
      </c>
      <c r="J9" s="13">
        <f>'[1]2019年7月'!$AL$92</f>
        <v>14</v>
      </c>
      <c r="K9" s="13">
        <f>'[1]2019年8月'!$AL$92</f>
        <v>10</v>
      </c>
      <c r="L9" s="13">
        <f>'[1]2019年9月'!$AL$92</f>
        <v>10</v>
      </c>
      <c r="M9" s="13">
        <f>'[1]2019年10月'!$AL$92</f>
        <v>12</v>
      </c>
      <c r="N9" s="13">
        <f>'[1]2019年11月'!$AL$92</f>
        <v>6</v>
      </c>
      <c r="O9" s="13">
        <f>'[1]2019年12月'!$AL$92</f>
        <v>14</v>
      </c>
      <c r="P9" s="13">
        <f>'[1]2020年1月'!$AL$92</f>
        <v>16</v>
      </c>
      <c r="Q9" s="13">
        <f>'[1]2020年2月'!$AL$92</f>
        <v>14</v>
      </c>
      <c r="R9" s="13">
        <f>'[1]2020年3月'!$AL$92</f>
        <v>16</v>
      </c>
      <c r="S9" s="45">
        <f>'[1]2020年4月'!$AL$92</f>
        <v>9</v>
      </c>
      <c r="T9" s="13">
        <f>'[1]2020年5月'!$AL$92</f>
        <v>6</v>
      </c>
      <c r="U9" s="13">
        <f>'[1]2020年6月'!$AL$92</f>
        <v>6</v>
      </c>
      <c r="V9" s="13">
        <f>'[1]2020年7月'!$AL$92</f>
        <v>10</v>
      </c>
      <c r="W9" s="13">
        <f>'[1]2020年8月'!$AL$92</f>
        <v>5</v>
      </c>
      <c r="X9" s="13">
        <f>'[1]2020年9月'!$AL$92</f>
        <v>12</v>
      </c>
      <c r="Y9" s="13">
        <f>'[1]2020年10月'!$AL$92</f>
        <v>9</v>
      </c>
      <c r="Z9" s="13">
        <f>'[1]2020年11月'!$AL$92</f>
        <v>10</v>
      </c>
      <c r="AA9" s="13">
        <f>'[1]2020年12月'!$AL$92</f>
        <v>8</v>
      </c>
      <c r="AB9" s="13">
        <f>'[1]2021年1月'!$AL$92</f>
        <v>4</v>
      </c>
      <c r="AC9" s="13">
        <f>'[1]2021年2月'!$AL$92</f>
        <v>9</v>
      </c>
      <c r="AD9" s="13">
        <f>'[1]2021年3月'!$AL$92</f>
        <v>9</v>
      </c>
      <c r="AE9" s="13">
        <f>'[1]2021年4月'!$AL$92</f>
        <v>10</v>
      </c>
      <c r="AF9" s="13">
        <f>'[1]2021年5月'!$AL$92</f>
        <v>9</v>
      </c>
      <c r="AG9" s="13">
        <f>'[1]2021年6月'!$AL$92</f>
        <v>9</v>
      </c>
      <c r="AH9" s="13">
        <f>'[1]2021年7月'!$AL$92</f>
        <v>18</v>
      </c>
      <c r="AI9" s="13">
        <f>'[1]2021年8月'!$AL$92</f>
        <v>10</v>
      </c>
      <c r="AJ9" s="13">
        <f>'[1]2021年9月'!$AL$92</f>
        <v>10</v>
      </c>
      <c r="AK9" s="13">
        <f>'[1]2021年10月'!$AL$92</f>
        <v>10</v>
      </c>
      <c r="AL9" s="13">
        <f>'[1]2021年11月'!$AL$92</f>
        <v>10</v>
      </c>
      <c r="AM9" s="13">
        <f>'[1]2021年12月'!$AL$92</f>
        <v>14</v>
      </c>
      <c r="AN9" s="13">
        <f>'[1]2022年1月'!$AL$92</f>
        <v>14</v>
      </c>
      <c r="AO9" s="13">
        <f>'[1]2022年2月'!$AL$92</f>
        <v>10</v>
      </c>
      <c r="AP9" s="13">
        <f>'[1]2022年3月'!$AL$92</f>
        <v>10</v>
      </c>
      <c r="AQ9" s="13">
        <f>'[1]2022年4月'!$AL$92</f>
        <v>15</v>
      </c>
      <c r="AR9" s="13">
        <f>'[1]2022年5月'!$AL$92</f>
        <v>8</v>
      </c>
      <c r="AS9" s="13">
        <f>'[1]2022年6月'!$AL$92</f>
        <v>16</v>
      </c>
      <c r="AT9" s="13">
        <f>'[1]2022年7月'!$AL$92</f>
        <v>12</v>
      </c>
      <c r="AU9" s="13">
        <f>'[1]2022年8月'!$AL$92</f>
        <v>7</v>
      </c>
      <c r="AV9" s="13">
        <f>'[1]2022年9月'!$AL$92</f>
        <v>12</v>
      </c>
      <c r="AW9" s="13">
        <f>'[1]2022年10月'!$AL$92</f>
        <v>12</v>
      </c>
      <c r="AX9" s="13">
        <f>'[1]2022年11月'!$AL$92</f>
        <v>11</v>
      </c>
      <c r="AY9" s="13">
        <f>'[1]2022年12月'!$AL$92</f>
        <v>10</v>
      </c>
      <c r="AZ9" s="13">
        <f>'[1]2023年1月'!$AL$92</f>
        <v>8</v>
      </c>
      <c r="BA9" s="13">
        <f>'[1]2023年2月'!$AL$92</f>
        <v>14</v>
      </c>
      <c r="BB9" s="13">
        <f>'[1]2023年3月'!$AL$92</f>
        <v>15</v>
      </c>
      <c r="BC9" s="13">
        <f>'[1]2023年4月'!$AL$92</f>
        <v>13</v>
      </c>
      <c r="BD9" s="2">
        <f>'[1]2023年5月'!$AL$92</f>
        <v>11</v>
      </c>
      <c r="BE9" s="2">
        <f>'[1]2023年6月'!$AL$92</f>
        <v>16</v>
      </c>
      <c r="BF9" s="2">
        <f>'[1]2023年7月'!$AL$92</f>
        <v>12</v>
      </c>
      <c r="BG9" s="2">
        <f>'[1]2023年8月'!$AL$108</f>
        <v>21</v>
      </c>
      <c r="BH9" s="2">
        <f>'[1]2023年9月'!$AL$108</f>
        <v>17</v>
      </c>
      <c r="BI9" s="2">
        <f>'[1]2023年10月'!$AL$108</f>
        <v>15</v>
      </c>
      <c r="BJ9" s="2">
        <f>'[1]2023年11月'!$AL$108</f>
        <v>15</v>
      </c>
      <c r="BK9" s="2">
        <f>'[1]2023年12月'!$AL$108</f>
        <v>14</v>
      </c>
      <c r="BL9" s="2">
        <f>'[1]2024年1月'!$AL$108</f>
        <v>18</v>
      </c>
      <c r="BM9" s="2">
        <f>'[1]2024年2月'!$AL$108</f>
        <v>12</v>
      </c>
      <c r="BN9" s="2">
        <f>'[1]2024年3月'!$AL$108</f>
        <v>18</v>
      </c>
      <c r="BO9" s="2">
        <f>'[1]2024年4月'!$AL$108</f>
        <v>22</v>
      </c>
      <c r="BP9" s="2">
        <f>'[1]2024年5月'!$AL$108</f>
        <v>17</v>
      </c>
      <c r="BQ9" s="2">
        <f>'[1]2024年6月'!$AL$108</f>
        <v>1</v>
      </c>
      <c r="BR9" s="2"/>
      <c r="BS9" s="2"/>
      <c r="BT9" s="2"/>
      <c r="BU9" s="2"/>
      <c r="BV9" s="2"/>
    </row>
    <row r="10" spans="1:74" s="16" customFormat="1" ht="29.25" customHeight="1" x14ac:dyDescent="0.4">
      <c r="A10" s="15" t="s">
        <v>5</v>
      </c>
      <c r="B10" s="15">
        <f t="shared" ref="B10" si="31">B9/B8</f>
        <v>1</v>
      </c>
      <c r="C10" s="15">
        <f t="shared" ref="C10:P10" si="32">C9/C8</f>
        <v>1</v>
      </c>
      <c r="D10" s="15">
        <f t="shared" si="32"/>
        <v>0.8</v>
      </c>
      <c r="E10" s="15">
        <f t="shared" ref="E10:O10" si="33">E9/E8</f>
        <v>0.81818181818181823</v>
      </c>
      <c r="F10" s="15">
        <f t="shared" si="33"/>
        <v>0.72727272727272729</v>
      </c>
      <c r="G10" s="15">
        <f t="shared" si="33"/>
        <v>0.9</v>
      </c>
      <c r="H10" s="15">
        <f t="shared" si="33"/>
        <v>1</v>
      </c>
      <c r="I10" s="15">
        <f t="shared" si="33"/>
        <v>0.75</v>
      </c>
      <c r="J10" s="15">
        <f t="shared" si="33"/>
        <v>0.82352941176470584</v>
      </c>
      <c r="K10" s="15">
        <f t="shared" si="33"/>
        <v>0.83333333333333337</v>
      </c>
      <c r="L10" s="15">
        <f t="shared" si="33"/>
        <v>0.76923076923076927</v>
      </c>
      <c r="M10" s="15">
        <f t="shared" si="33"/>
        <v>0.75</v>
      </c>
      <c r="N10" s="15">
        <f t="shared" si="33"/>
        <v>0.5</v>
      </c>
      <c r="O10" s="15">
        <f t="shared" si="33"/>
        <v>0.82352941176470584</v>
      </c>
      <c r="P10" s="15">
        <f t="shared" si="32"/>
        <v>0.88888888888888884</v>
      </c>
      <c r="Q10" s="15">
        <f t="shared" ref="Q10:R10" si="34">Q9/Q8</f>
        <v>0.875</v>
      </c>
      <c r="R10" s="15">
        <f t="shared" si="34"/>
        <v>0.88888888888888884</v>
      </c>
      <c r="S10" s="46">
        <f t="shared" ref="S10:AA10" si="35">S9/S8</f>
        <v>0.69230769230769229</v>
      </c>
      <c r="T10" s="15">
        <f t="shared" si="35"/>
        <v>0.8571428571428571</v>
      </c>
      <c r="U10" s="15">
        <f t="shared" si="35"/>
        <v>0.8571428571428571</v>
      </c>
      <c r="V10" s="15">
        <f t="shared" si="35"/>
        <v>0.83333333333333337</v>
      </c>
      <c r="W10" s="15">
        <f t="shared" si="35"/>
        <v>0.625</v>
      </c>
      <c r="X10" s="15">
        <f t="shared" si="35"/>
        <v>0.8571428571428571</v>
      </c>
      <c r="Y10" s="15">
        <f t="shared" si="35"/>
        <v>0.81818181818181823</v>
      </c>
      <c r="Z10" s="15">
        <f t="shared" si="35"/>
        <v>0.90909090909090906</v>
      </c>
      <c r="AA10" s="15">
        <f t="shared" si="35"/>
        <v>0.88888888888888884</v>
      </c>
      <c r="AB10" s="15">
        <f t="shared" ref="AB10:AN10" si="36">AB9/AB8</f>
        <v>0.66666666666666663</v>
      </c>
      <c r="AC10" s="15">
        <f t="shared" si="36"/>
        <v>0.75</v>
      </c>
      <c r="AD10" s="15">
        <f t="shared" si="36"/>
        <v>0.6</v>
      </c>
      <c r="AE10" s="15">
        <f t="shared" si="36"/>
        <v>0.7142857142857143</v>
      </c>
      <c r="AF10" s="15">
        <f t="shared" si="36"/>
        <v>0.81818181818181823</v>
      </c>
      <c r="AG10" s="15">
        <f t="shared" si="36"/>
        <v>0.75</v>
      </c>
      <c r="AH10" s="15">
        <f t="shared" si="36"/>
        <v>1</v>
      </c>
      <c r="AI10" s="15">
        <f t="shared" si="36"/>
        <v>0.76923076923076927</v>
      </c>
      <c r="AJ10" s="15">
        <f t="shared" si="36"/>
        <v>0.90909090909090906</v>
      </c>
      <c r="AK10" s="15">
        <f t="shared" si="36"/>
        <v>0.90909090909090906</v>
      </c>
      <c r="AL10" s="15">
        <f t="shared" si="36"/>
        <v>0.7142857142857143</v>
      </c>
      <c r="AM10" s="15">
        <f t="shared" si="36"/>
        <v>0.875</v>
      </c>
      <c r="AN10" s="15">
        <f t="shared" si="36"/>
        <v>0.73684210526315785</v>
      </c>
      <c r="AO10" s="15">
        <f>AO9/AO8</f>
        <v>0.7142857142857143</v>
      </c>
      <c r="AP10" s="15">
        <f t="shared" ref="AP10" si="37">AP9/AP8</f>
        <v>0.76923076923076927</v>
      </c>
      <c r="AQ10" s="15">
        <f t="shared" ref="AQ10" si="38">AQ9/AQ8</f>
        <v>0.88235294117647056</v>
      </c>
      <c r="AR10" s="15">
        <f t="shared" ref="AR10:AZ10" si="39">AR9/AR8</f>
        <v>0.8</v>
      </c>
      <c r="AS10" s="15">
        <f t="shared" si="39"/>
        <v>1</v>
      </c>
      <c r="AT10" s="15">
        <f t="shared" si="39"/>
        <v>0.8</v>
      </c>
      <c r="AU10" s="15">
        <f t="shared" si="39"/>
        <v>0.7</v>
      </c>
      <c r="AV10" s="15">
        <f t="shared" si="39"/>
        <v>0.8</v>
      </c>
      <c r="AW10" s="15">
        <f t="shared" si="39"/>
        <v>0.8</v>
      </c>
      <c r="AX10" s="15">
        <f t="shared" si="39"/>
        <v>1</v>
      </c>
      <c r="AY10" s="15">
        <f t="shared" si="39"/>
        <v>0.7142857142857143</v>
      </c>
      <c r="AZ10" s="15">
        <f t="shared" si="39"/>
        <v>0.88888888888888884</v>
      </c>
      <c r="BA10" s="15">
        <f t="shared" ref="BA10:BB10" si="40">BA9/BA8</f>
        <v>0.82352941176470584</v>
      </c>
      <c r="BB10" s="15">
        <f t="shared" si="40"/>
        <v>0.88235294117647056</v>
      </c>
      <c r="BC10" s="15">
        <f t="shared" ref="BC10:BL10" si="41">BC9/BC8</f>
        <v>0.8125</v>
      </c>
      <c r="BD10" s="15">
        <f t="shared" si="41"/>
        <v>0.84615384615384615</v>
      </c>
      <c r="BE10" s="15">
        <f t="shared" si="41"/>
        <v>0.94117647058823528</v>
      </c>
      <c r="BF10" s="15">
        <f t="shared" si="41"/>
        <v>0.8</v>
      </c>
      <c r="BG10" s="15">
        <f t="shared" si="41"/>
        <v>0.875</v>
      </c>
      <c r="BH10" s="15">
        <f t="shared" si="41"/>
        <v>0.80952380952380953</v>
      </c>
      <c r="BI10" s="15">
        <f t="shared" si="41"/>
        <v>0.83333333333333337</v>
      </c>
      <c r="BJ10" s="15">
        <f t="shared" si="41"/>
        <v>0.83333333333333337</v>
      </c>
      <c r="BK10" s="15">
        <f t="shared" si="41"/>
        <v>0.875</v>
      </c>
      <c r="BL10" s="15">
        <f t="shared" si="41"/>
        <v>0.9</v>
      </c>
      <c r="BM10" s="15">
        <f>BM9/BM8</f>
        <v>0.8571428571428571</v>
      </c>
      <c r="BN10" s="15">
        <f>BN9/BN8</f>
        <v>0.72</v>
      </c>
      <c r="BO10" s="15">
        <f>BO9/BO8</f>
        <v>0.88</v>
      </c>
      <c r="BP10" s="15">
        <f>BP9/BP8</f>
        <v>0.89473684210526316</v>
      </c>
      <c r="BQ10" s="15">
        <f>BQ9/BQ8</f>
        <v>1</v>
      </c>
      <c r="BR10" s="48"/>
      <c r="BS10" s="48"/>
      <c r="BT10" s="48"/>
      <c r="BU10" s="48"/>
      <c r="BV10" s="48"/>
    </row>
    <row r="11" spans="1:74" s="16" customFormat="1" ht="29.25" customHeight="1" x14ac:dyDescent="0.4">
      <c r="A11" s="15" t="s">
        <v>6</v>
      </c>
      <c r="B11" s="15">
        <f>B13/B12</f>
        <v>0.33333333333333331</v>
      </c>
      <c r="C11" s="15">
        <f t="shared" ref="C11:P11" si="42">C13/C12</f>
        <v>0.66275659824046917</v>
      </c>
      <c r="D11" s="15">
        <f t="shared" si="42"/>
        <v>0.63636363636363635</v>
      </c>
      <c r="E11" s="15">
        <f t="shared" ref="E11" si="43">E13/E12</f>
        <v>0.5941558441558441</v>
      </c>
      <c r="F11" s="15">
        <f>F13/F12</f>
        <v>0.56304985337243407</v>
      </c>
      <c r="G11" s="15">
        <f>G13/G12</f>
        <v>0.68787878787878787</v>
      </c>
      <c r="H11" s="15">
        <f t="shared" ref="H11" si="44">H13/H12</f>
        <v>0.57771260997067453</v>
      </c>
      <c r="I11" s="15">
        <f t="shared" ref="I11" si="45">I13/I12</f>
        <v>0.68328445747800581</v>
      </c>
      <c r="J11" s="15">
        <f t="shared" ref="J11" si="46">J13/J12</f>
        <v>0.87390029325513197</v>
      </c>
      <c r="K11" s="15">
        <f t="shared" ref="K11" si="47">K13/K12</f>
        <v>0.91495601173020524</v>
      </c>
      <c r="L11" s="15">
        <f t="shared" ref="L11" si="48">L13/L12</f>
        <v>0.72727272727272729</v>
      </c>
      <c r="M11" s="15">
        <f t="shared" ref="M11" si="49">M13/M12</f>
        <v>0.89149560117302051</v>
      </c>
      <c r="N11" s="15">
        <f t="shared" ref="N11" si="50">N13/N12</f>
        <v>1</v>
      </c>
      <c r="O11" s="15">
        <f t="shared" ref="O11" si="51">O13/O12</f>
        <v>0.82697947214076251</v>
      </c>
      <c r="P11" s="15">
        <f t="shared" si="42"/>
        <v>0.78299120234604103</v>
      </c>
      <c r="Q11" s="15">
        <f t="shared" ref="Q11" si="52">Q13/Q12</f>
        <v>0.92532467532467533</v>
      </c>
      <c r="R11" s="15">
        <f t="shared" ref="R11:AA11" si="53">R13/R12</f>
        <v>0.81818181818181823</v>
      </c>
      <c r="S11" s="46">
        <f t="shared" si="53"/>
        <v>0.5636363636363636</v>
      </c>
      <c r="T11" s="15">
        <f t="shared" si="53"/>
        <v>0.6217008797653959</v>
      </c>
      <c r="U11" s="15">
        <f t="shared" si="53"/>
        <v>0.44242424242424244</v>
      </c>
      <c r="V11" s="15">
        <f t="shared" si="53"/>
        <v>0.80058651026392957</v>
      </c>
      <c r="W11" s="15">
        <f t="shared" si="53"/>
        <v>0.57771260997067453</v>
      </c>
      <c r="X11" s="15">
        <f t="shared" si="53"/>
        <v>0.66969696969696968</v>
      </c>
      <c r="Y11" s="15">
        <f t="shared" si="53"/>
        <v>0.6539589442815249</v>
      </c>
      <c r="Z11" s="15">
        <f>Z13/Z12</f>
        <v>0.63030303030303025</v>
      </c>
      <c r="AA11" s="15">
        <f t="shared" si="53"/>
        <v>0.66275659824046917</v>
      </c>
      <c r="AB11" s="15">
        <f t="shared" ref="AB11:AN11" si="54">AB13/AB12</f>
        <v>0.48093841642228741</v>
      </c>
      <c r="AC11" s="15">
        <f t="shared" si="54"/>
        <v>0.7142857142857143</v>
      </c>
      <c r="AD11" s="15">
        <f t="shared" si="54"/>
        <v>0.90615835777126097</v>
      </c>
      <c r="AE11" s="15">
        <f t="shared" si="54"/>
        <v>0.82727272727272727</v>
      </c>
      <c r="AF11" s="15">
        <f t="shared" si="54"/>
        <v>0.67155425219941345</v>
      </c>
      <c r="AG11" s="15">
        <f t="shared" si="54"/>
        <v>0.57272727272727275</v>
      </c>
      <c r="AH11" s="15">
        <f t="shared" si="54"/>
        <v>0.71554252199413493</v>
      </c>
      <c r="AI11" s="15">
        <f t="shared" si="54"/>
        <v>0.5513196480938416</v>
      </c>
      <c r="AJ11" s="15">
        <f t="shared" si="54"/>
        <v>0.45454545454545453</v>
      </c>
      <c r="AK11" s="15">
        <f t="shared" si="54"/>
        <v>0.65689149560117299</v>
      </c>
      <c r="AL11" s="15">
        <f t="shared" si="54"/>
        <v>0.74242424242424243</v>
      </c>
      <c r="AM11" s="15">
        <f t="shared" si="54"/>
        <v>0.91788856304985333</v>
      </c>
      <c r="AN11" s="15">
        <f t="shared" si="54"/>
        <v>0.9296187683284457</v>
      </c>
      <c r="AO11" s="15">
        <f>AO13/AO12</f>
        <v>0.86038961038961037</v>
      </c>
      <c r="AP11" s="15">
        <f t="shared" ref="AP11" si="55">AP13/AP12</f>
        <v>0.59824046920821117</v>
      </c>
      <c r="AQ11" s="15">
        <f t="shared" ref="AQ11" si="56">AQ13/AQ12</f>
        <v>0.70606060606060606</v>
      </c>
      <c r="AR11" s="15">
        <f t="shared" ref="AR11:AZ11" si="57">AR13/AR12</f>
        <v>0.65982404692082108</v>
      </c>
      <c r="AS11" s="15">
        <f t="shared" si="57"/>
        <v>0.82727272727272727</v>
      </c>
      <c r="AT11" s="15">
        <f t="shared" si="57"/>
        <v>0.64222873900293254</v>
      </c>
      <c r="AU11" s="15">
        <f t="shared" si="57"/>
        <v>0.60703812316715544</v>
      </c>
      <c r="AV11" s="15">
        <f t="shared" si="57"/>
        <v>0.70606060606060606</v>
      </c>
      <c r="AW11" s="15">
        <f t="shared" si="57"/>
        <v>0.7243401759530792</v>
      </c>
      <c r="AX11" s="15">
        <f t="shared" si="57"/>
        <v>0.63636363636363635</v>
      </c>
      <c r="AY11" s="15">
        <f t="shared" si="57"/>
        <v>0.61876832844574781</v>
      </c>
      <c r="AZ11" s="15">
        <f t="shared" si="57"/>
        <v>0.7595307917888563</v>
      </c>
      <c r="BA11" s="15">
        <f t="shared" ref="BA11:BB11" si="58">BA13/BA12</f>
        <v>0.8928571428571429</v>
      </c>
      <c r="BB11" s="15">
        <f t="shared" si="58"/>
        <v>0.80058651026392957</v>
      </c>
      <c r="BC11" s="15">
        <f t="shared" ref="BC11:BQ11" si="59">BC13/BC12</f>
        <v>0.7848484848484848</v>
      </c>
      <c r="BD11" s="15">
        <f t="shared" si="59"/>
        <v>0.70967741935483875</v>
      </c>
      <c r="BE11" s="15">
        <f t="shared" si="59"/>
        <v>0.79696969696969699</v>
      </c>
      <c r="BF11" s="15">
        <f t="shared" si="59"/>
        <v>0.70967741935483875</v>
      </c>
      <c r="BG11" s="15">
        <f t="shared" si="59"/>
        <v>0.74689826302729534</v>
      </c>
      <c r="BH11" s="15">
        <f t="shared" si="59"/>
        <v>0.81282051282051282</v>
      </c>
      <c r="BI11" s="15">
        <f t="shared" si="59"/>
        <v>0.69727047146401988</v>
      </c>
      <c r="BJ11" s="15">
        <f t="shared" si="59"/>
        <v>0.7615384615384615</v>
      </c>
      <c r="BK11" s="15">
        <f t="shared" si="59"/>
        <v>0.92059553349875933</v>
      </c>
      <c r="BL11" s="15">
        <f t="shared" si="59"/>
        <v>0.84863523573200994</v>
      </c>
      <c r="BM11" s="15">
        <f t="shared" si="59"/>
        <v>0.88328912466843501</v>
      </c>
      <c r="BN11" s="15">
        <f t="shared" si="59"/>
        <v>0.85111662531017374</v>
      </c>
      <c r="BO11" s="15">
        <f t="shared" si="59"/>
        <v>0.94871794871794868</v>
      </c>
      <c r="BP11" s="15">
        <f t="shared" si="59"/>
        <v>0.89330024813895781</v>
      </c>
      <c r="BQ11" s="15">
        <f t="shared" si="59"/>
        <v>6.6666666666666666E-2</v>
      </c>
      <c r="BR11" s="48"/>
      <c r="BS11" s="48"/>
      <c r="BT11" s="48"/>
      <c r="BU11" s="48"/>
      <c r="BV11" s="48"/>
    </row>
    <row r="12" spans="1:74" ht="33.75" customHeight="1" x14ac:dyDescent="0.4">
      <c r="A12" s="13" t="s">
        <v>14</v>
      </c>
      <c r="B12" s="13">
        <f>'[1]2018年11月'!$AN$87</f>
        <v>330</v>
      </c>
      <c r="C12" s="13">
        <f>'[1]2018年12月'!$AN$87</f>
        <v>341</v>
      </c>
      <c r="D12" s="13">
        <f>'[1]2019年1月'!$AN$87</f>
        <v>341</v>
      </c>
      <c r="E12" s="13">
        <f>'[1]2019年2月'!$AN$87</f>
        <v>308</v>
      </c>
      <c r="F12" s="13">
        <f>'[1]2019年3月'!$AN$87</f>
        <v>341</v>
      </c>
      <c r="G12" s="13">
        <f>'[1]2019年4月'!$AN$87</f>
        <v>330</v>
      </c>
      <c r="H12" s="13">
        <f>'[1]2019年5月'!$AN$87</f>
        <v>341</v>
      </c>
      <c r="I12" s="13">
        <f>'[1]2019年6月'!$AN$87</f>
        <v>341</v>
      </c>
      <c r="J12" s="13">
        <f>'[1]2019年7月'!$AN$87</f>
        <v>341</v>
      </c>
      <c r="K12" s="13">
        <f>'[1]2019年8月'!$AN$87</f>
        <v>341</v>
      </c>
      <c r="L12" s="13">
        <f>'[1]2019年9月'!$AN$87</f>
        <v>330</v>
      </c>
      <c r="M12" s="13">
        <f>'[1]2019年10月'!$AN$87</f>
        <v>341</v>
      </c>
      <c r="N12" s="13">
        <f>'[1]2019年11月'!$AN$87</f>
        <v>330</v>
      </c>
      <c r="O12" s="13">
        <f>'[1]2019年12月'!$AN$87</f>
        <v>341</v>
      </c>
      <c r="P12" s="13">
        <f>'[1]2020年1月'!$AN$87</f>
        <v>341</v>
      </c>
      <c r="Q12" s="13">
        <f>'[1]2020年2月'!$AN$87</f>
        <v>308</v>
      </c>
      <c r="R12" s="13">
        <f>'[1]2020年3月'!$AN$87</f>
        <v>341</v>
      </c>
      <c r="S12" s="45">
        <f>'[1]2020年4月'!$AN$87</f>
        <v>330</v>
      </c>
      <c r="T12" s="13">
        <f>'[1]2020年5月'!$AN$87</f>
        <v>341</v>
      </c>
      <c r="U12" s="13">
        <f>'[1]2020年6月'!$AN$87</f>
        <v>330</v>
      </c>
      <c r="V12" s="13">
        <f>'[1]2020年7月'!$AN$87</f>
        <v>341</v>
      </c>
      <c r="W12" s="13">
        <f>'[1]2020年8月'!$AN$87</f>
        <v>341</v>
      </c>
      <c r="X12" s="13">
        <f>'[1]2020年9月'!$AN$87</f>
        <v>330</v>
      </c>
      <c r="Y12" s="13">
        <f>'[1]2020年10月'!$AN$87</f>
        <v>341</v>
      </c>
      <c r="Z12" s="13">
        <f>'[1]2020年11月'!$AN$87</f>
        <v>330</v>
      </c>
      <c r="AA12" s="13">
        <f>'[1]2020年12月'!$AN$87</f>
        <v>341</v>
      </c>
      <c r="AB12" s="13">
        <f>'[1]2021年1月'!$AN$87</f>
        <v>341</v>
      </c>
      <c r="AC12" s="13">
        <f>'[1]2021年2月'!$AN$87</f>
        <v>308</v>
      </c>
      <c r="AD12" s="13">
        <f>'[1]2021年3月'!$AN$87</f>
        <v>341</v>
      </c>
      <c r="AE12" s="13">
        <f>'[1]2021年4月'!$AN$87</f>
        <v>330</v>
      </c>
      <c r="AF12" s="13">
        <f>'[1]2021年5月'!$AN$87</f>
        <v>341</v>
      </c>
      <c r="AG12" s="13">
        <f>'[1]2021年6月'!$AN$87</f>
        <v>330</v>
      </c>
      <c r="AH12" s="13">
        <f>'[1]2021年7月'!$AN$87</f>
        <v>341</v>
      </c>
      <c r="AI12" s="13">
        <f>'[1]2021年8月'!$AN$87</f>
        <v>341</v>
      </c>
      <c r="AJ12" s="13">
        <f>'[1]2021年9月'!$AN$87</f>
        <v>330</v>
      </c>
      <c r="AK12" s="13">
        <f>'[1]2021年10月'!$AN$87</f>
        <v>341</v>
      </c>
      <c r="AL12" s="13">
        <f>'[1]2021年11月'!$AN$87</f>
        <v>330</v>
      </c>
      <c r="AM12" s="13">
        <f>'[1]2021年12月'!$AN$87</f>
        <v>341</v>
      </c>
      <c r="AN12" s="13">
        <f>'[1]2022年1月'!$AN$87</f>
        <v>341</v>
      </c>
      <c r="AO12" s="13">
        <f>'[1]2022年2月'!$AN$87</f>
        <v>308</v>
      </c>
      <c r="AP12" s="13">
        <f>'[1]2022年3月'!$AN$87</f>
        <v>341</v>
      </c>
      <c r="AQ12" s="13">
        <f>'[1]2022年4月'!$AN$87</f>
        <v>330</v>
      </c>
      <c r="AR12" s="13">
        <f>'[1]2022年5月'!$AN$87</f>
        <v>341</v>
      </c>
      <c r="AS12" s="13">
        <f>'[1]2022年6月'!$AN$87</f>
        <v>330</v>
      </c>
      <c r="AT12" s="13">
        <f>'[1]2022年7月'!$AN$87</f>
        <v>341</v>
      </c>
      <c r="AU12" s="13">
        <f>'[1]2022年8月'!$AN$87</f>
        <v>341</v>
      </c>
      <c r="AV12" s="13">
        <f>'[1]2022年9月'!$AN$87</f>
        <v>330</v>
      </c>
      <c r="AW12" s="13">
        <f>'[1]2022年10月'!$AN$87</f>
        <v>341</v>
      </c>
      <c r="AX12" s="13">
        <f>'[1]2022年11月'!$AN$87</f>
        <v>330</v>
      </c>
      <c r="AY12" s="13">
        <f>'[1]2022年12月'!$AN$87</f>
        <v>341</v>
      </c>
      <c r="AZ12" s="13">
        <f>'[1]2023年1月'!$AN$87</f>
        <v>341</v>
      </c>
      <c r="BA12" s="13">
        <f>'[1]2023年2月'!$AN$87</f>
        <v>308</v>
      </c>
      <c r="BB12" s="13">
        <f>'[1]2023年3月'!$AN$87</f>
        <v>341</v>
      </c>
      <c r="BC12" s="13">
        <f>'[1]2023年4月'!$AN$87</f>
        <v>330</v>
      </c>
      <c r="BD12" s="2">
        <f>'[1]2023年5月'!$AN$87</f>
        <v>341</v>
      </c>
      <c r="BE12" s="2">
        <f>'[1]2023年6月'!$AN$87</f>
        <v>330</v>
      </c>
      <c r="BF12" s="2">
        <f>'[1]2023年7月'!$AN$87</f>
        <v>341</v>
      </c>
      <c r="BG12" s="2">
        <f>'[1]2023年8月'!$AN$103</f>
        <v>403</v>
      </c>
      <c r="BH12" s="2">
        <f>'[1]2023年9月'!$AN$103</f>
        <v>390</v>
      </c>
      <c r="BI12" s="2">
        <f>'[1]2023年10月'!$AN$103</f>
        <v>403</v>
      </c>
      <c r="BJ12" s="2">
        <f>'[1]2023年11月'!$AN$103</f>
        <v>390</v>
      </c>
      <c r="BK12" s="2">
        <f>'[1]2023年12月'!$AN$103</f>
        <v>403</v>
      </c>
      <c r="BL12" s="2">
        <f>'[1]2024年1月'!$AN$103</f>
        <v>403</v>
      </c>
      <c r="BM12" s="2">
        <f>'[1]2024年2月'!$AN$103</f>
        <v>377</v>
      </c>
      <c r="BN12" s="2">
        <f>'[1]2024年3月'!$AN$103</f>
        <v>403</v>
      </c>
      <c r="BO12" s="2">
        <f>'[1]2024年4月'!$AN$103</f>
        <v>390</v>
      </c>
      <c r="BP12" s="2">
        <f>'[1]2024年5月'!$AN$103</f>
        <v>403</v>
      </c>
      <c r="BQ12" s="2">
        <f>'[1]2024年6月'!$AN$103</f>
        <v>390</v>
      </c>
      <c r="BR12" s="2"/>
      <c r="BS12" s="2"/>
      <c r="BT12" s="2"/>
      <c r="BU12" s="2"/>
      <c r="BV12" s="2"/>
    </row>
    <row r="13" spans="1:74" ht="33.75" customHeight="1" x14ac:dyDescent="0.4">
      <c r="A13" s="13" t="s">
        <v>11</v>
      </c>
      <c r="B13" s="13">
        <f>'[1]2018年11月'!$AN$88+B14</f>
        <v>110</v>
      </c>
      <c r="C13" s="13">
        <f>'[1]2018年12月'!$AN$88+C14</f>
        <v>226</v>
      </c>
      <c r="D13" s="13">
        <f>'[1]2019年1月'!$AN$88+D14</f>
        <v>217</v>
      </c>
      <c r="E13" s="13">
        <f>'[1]2019年2月'!$AN$88+E14</f>
        <v>183</v>
      </c>
      <c r="F13" s="13">
        <f>'[1]2019年3月'!$AN$88+F14</f>
        <v>192</v>
      </c>
      <c r="G13" s="13">
        <f>'[1]2019年4月'!$AN$88+G14</f>
        <v>227</v>
      </c>
      <c r="H13" s="13">
        <f>'[1]2019年5月'!$AN$88+H14</f>
        <v>197</v>
      </c>
      <c r="I13" s="13">
        <f>'[1]2019年6月'!$AN$88+I14</f>
        <v>233</v>
      </c>
      <c r="J13" s="13">
        <f>'[1]2019年7月'!$AN$88+J14</f>
        <v>298</v>
      </c>
      <c r="K13" s="13">
        <f>'[1]2019年8月'!$AN$88+K14</f>
        <v>312</v>
      </c>
      <c r="L13" s="13">
        <f>'[1]2019年9月'!$AN$88+L14</f>
        <v>240</v>
      </c>
      <c r="M13" s="13">
        <f>'[1]2019年10月'!$AN$88+M14</f>
        <v>304</v>
      </c>
      <c r="N13" s="13">
        <f>'[1]2019年11月'!$AN$88+N14</f>
        <v>330</v>
      </c>
      <c r="O13" s="13">
        <f>'[1]2019年12月'!$AN$88+O14</f>
        <v>282</v>
      </c>
      <c r="P13" s="13">
        <f>'[1]2020年1月'!$AN$88+P14</f>
        <v>267</v>
      </c>
      <c r="Q13" s="13">
        <f>'[1]2020年2月'!$AN$88+Q14</f>
        <v>285</v>
      </c>
      <c r="R13" s="13">
        <f>'[1]2020年3月'!$AN$88+R14</f>
        <v>279</v>
      </c>
      <c r="S13" s="45">
        <f>'[1]2020年4月'!$AN$88+S14</f>
        <v>186</v>
      </c>
      <c r="T13" s="13">
        <f>'[1]2020年5月'!$AN$88+T14</f>
        <v>212</v>
      </c>
      <c r="U13" s="13">
        <f>'[1]2020年6月'!$AN$88+U14</f>
        <v>146</v>
      </c>
      <c r="V13" s="13">
        <f>'[1]2020年7月'!$AN$88+V14</f>
        <v>273</v>
      </c>
      <c r="W13" s="13">
        <f>'[1]2020年8月'!$AN$88+W14</f>
        <v>197</v>
      </c>
      <c r="X13" s="13">
        <f>'[1]2020年9月'!$AN$88+X14</f>
        <v>221</v>
      </c>
      <c r="Y13" s="13">
        <f>'[1]2020年10月'!$AN$88+Y14</f>
        <v>223</v>
      </c>
      <c r="Z13" s="13">
        <f>'[1]2020年11月'!$AN$88+Z14</f>
        <v>208</v>
      </c>
      <c r="AA13" s="13">
        <f>'[1]2020年12月'!$AN$88+AA14</f>
        <v>226</v>
      </c>
      <c r="AB13" s="13">
        <f>'[1]2021年1月'!$AN$88+AB14</f>
        <v>164</v>
      </c>
      <c r="AC13" s="13">
        <f>'[1]2021年2月'!$AN$88+AC14</f>
        <v>220</v>
      </c>
      <c r="AD13" s="13">
        <f>'[1]2021年3月'!$AN$88+AD14</f>
        <v>309</v>
      </c>
      <c r="AE13" s="13">
        <f>'[1]2021年4月'!$AN$88+AE14</f>
        <v>273</v>
      </c>
      <c r="AF13" s="13">
        <f>'[1]2021年5月'!$AN$88+AF14</f>
        <v>229</v>
      </c>
      <c r="AG13" s="13">
        <f>'[1]2021年6月'!$AN$88+AG14</f>
        <v>189</v>
      </c>
      <c r="AH13" s="13">
        <f>'[1]2021年7月'!$AN$88+AH14</f>
        <v>244</v>
      </c>
      <c r="AI13" s="13">
        <f>'[1]2021年8月'!$AN$88+AI14</f>
        <v>188</v>
      </c>
      <c r="AJ13" s="13">
        <f>'[1]2021年9月'!$AN$88+AJ14</f>
        <v>150</v>
      </c>
      <c r="AK13" s="13">
        <f>'[1]2021年10月'!$AN$88+AK14</f>
        <v>224</v>
      </c>
      <c r="AL13" s="13">
        <f>'[1]2021年11月'!$AN$88+AL14</f>
        <v>245</v>
      </c>
      <c r="AM13" s="13">
        <f>'[1]2021年12月'!$AN$88+AM14</f>
        <v>313</v>
      </c>
      <c r="AN13" s="13">
        <f>'[1]2022年1月'!$AN$88+AN14</f>
        <v>317</v>
      </c>
      <c r="AO13" s="13">
        <f>'[1]2022年2月'!$AN$88+AO14</f>
        <v>265</v>
      </c>
      <c r="AP13" s="13">
        <f>'[1]2022年3月'!$AN$88+AP14</f>
        <v>204</v>
      </c>
      <c r="AQ13" s="13">
        <f>'[1]2022年4月'!$AN$88+AQ14</f>
        <v>233</v>
      </c>
      <c r="AR13" s="13">
        <f>'[1]2022年5月'!$AN$88+AR14</f>
        <v>225</v>
      </c>
      <c r="AS13" s="13">
        <f>'[1]2022年6月'!$AN$88+AS14</f>
        <v>273</v>
      </c>
      <c r="AT13" s="13">
        <f>'[1]2022年7月'!$AN$88+AT14</f>
        <v>219</v>
      </c>
      <c r="AU13" s="13">
        <f>'[1]2022年8月'!$AN$88+AU14</f>
        <v>207</v>
      </c>
      <c r="AV13" s="13">
        <f>'[1]2022年9月'!$AN$88+AV14</f>
        <v>233</v>
      </c>
      <c r="AW13" s="13">
        <f>'[1]2022年10月'!$AN$88+AW14</f>
        <v>247</v>
      </c>
      <c r="AX13" s="13">
        <f>'[1]2022年11月'!$AN$88+AX14</f>
        <v>210</v>
      </c>
      <c r="AY13" s="13">
        <f>'[1]2022年12月'!$AN$88+AY14</f>
        <v>211</v>
      </c>
      <c r="AZ13" s="13">
        <f>'[1]2023年1月'!$AN$88+AZ14</f>
        <v>259</v>
      </c>
      <c r="BA13" s="13">
        <f>'[1]2023年2月'!$AN$88+BA14</f>
        <v>275</v>
      </c>
      <c r="BB13" s="13">
        <f>'[1]2023年3月'!$AN$88+BB14</f>
        <v>273</v>
      </c>
      <c r="BC13" s="13">
        <f>'[1]2023年4月'!$AN$88+BC14</f>
        <v>259</v>
      </c>
      <c r="BD13" s="2">
        <f>'[1]2023年5月'!$AN$88+BD14</f>
        <v>242</v>
      </c>
      <c r="BE13" s="2">
        <f>'[1]2023年6月'!$AN$88+BE14</f>
        <v>263</v>
      </c>
      <c r="BF13" s="2">
        <f>'[1]2023年7月'!$AN$88+BF14</f>
        <v>242</v>
      </c>
      <c r="BG13" s="2">
        <f>'[1]2023年8月'!$AN$104+BG14</f>
        <v>301</v>
      </c>
      <c r="BH13" s="2">
        <f>'[1]2023年9月'!$AN$104+BH14</f>
        <v>317</v>
      </c>
      <c r="BI13" s="2">
        <f>'[1]2023年10月'!$AN$104+BI14</f>
        <v>281</v>
      </c>
      <c r="BJ13" s="2">
        <f>'[1]2023年11月'!$AN$104+BJ14</f>
        <v>297</v>
      </c>
      <c r="BK13" s="2">
        <f>'[1]2023年12月'!$AN$104+BK14</f>
        <v>371</v>
      </c>
      <c r="BL13" s="2">
        <f>'[1]2024年1月'!$AN$104+BL14</f>
        <v>342</v>
      </c>
      <c r="BM13" s="2">
        <f>'[1]2024年2月'!$AN$104+BM14</f>
        <v>333</v>
      </c>
      <c r="BN13" s="2">
        <f>'[1]2024年3月'!$AN$104+BN14</f>
        <v>343</v>
      </c>
      <c r="BO13" s="2">
        <f>'[1]2024年4月'!$AN$104+BO14</f>
        <v>370</v>
      </c>
      <c r="BP13" s="2">
        <f>'[1]2024年5月'!$AN$104+BP14</f>
        <v>360</v>
      </c>
      <c r="BQ13" s="2">
        <f>'[1]2024年6月'!$AN$104+BQ14</f>
        <v>26</v>
      </c>
      <c r="BR13" s="2"/>
      <c r="BS13" s="2"/>
      <c r="BT13" s="2"/>
      <c r="BU13" s="2"/>
      <c r="BV13" s="2"/>
    </row>
    <row r="14" spans="1:74" ht="33.75" customHeight="1" x14ac:dyDescent="0.4">
      <c r="A14" s="33" t="s">
        <v>16</v>
      </c>
      <c r="B14" s="13"/>
      <c r="C14" s="13">
        <v>2</v>
      </c>
      <c r="D14" s="13">
        <v>3</v>
      </c>
      <c r="E14" s="13">
        <v>1</v>
      </c>
      <c r="F14" s="13"/>
      <c r="G14" s="13">
        <v>2</v>
      </c>
      <c r="H14" s="13">
        <v>1</v>
      </c>
      <c r="I14" s="13">
        <v>2</v>
      </c>
      <c r="J14" s="13"/>
      <c r="K14" s="13">
        <v>1</v>
      </c>
      <c r="L14" s="13"/>
      <c r="M14" s="13"/>
      <c r="N14" s="13"/>
      <c r="O14" s="13"/>
      <c r="P14" s="13"/>
      <c r="Q14" s="13"/>
      <c r="R14" s="13">
        <v>2</v>
      </c>
      <c r="S14" s="45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>
        <v>2</v>
      </c>
      <c r="AI14" s="13"/>
      <c r="AJ14" s="13"/>
      <c r="AK14" s="13"/>
      <c r="AL14" s="13"/>
      <c r="AM14" s="13"/>
      <c r="AN14" s="13">
        <v>1</v>
      </c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x14ac:dyDescent="0.4">
      <c r="S15" s="47"/>
    </row>
  </sheetData>
  <sheetProtection sheet="1" objects="1" scenarios="1"/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  <colBreaks count="4" manualBreakCount="4">
    <brk id="35" max="14" man="1"/>
    <brk id="47" max="14" man="1"/>
    <brk id="59" max="14" man="1"/>
    <brk id="68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2"/>
  <sheetViews>
    <sheetView showGridLines="0" view="pageBreakPreview" zoomScale="110" zoomScaleNormal="110" zoomScaleSheetLayoutView="110" workbookViewId="0">
      <selection activeCell="E18" sqref="E18"/>
    </sheetView>
  </sheetViews>
  <sheetFormatPr defaultColWidth="9" defaultRowHeight="18.75" x14ac:dyDescent="0.4"/>
  <cols>
    <col min="1" max="1" width="2.375" style="1" customWidth="1"/>
    <col min="2" max="2" width="18.75" style="1" customWidth="1"/>
    <col min="3" max="9" width="15" style="1" customWidth="1"/>
    <col min="10" max="10" width="1.5" style="1" customWidth="1"/>
    <col min="11" max="12" width="4.5" style="1" customWidth="1"/>
    <col min="13" max="13" width="15" style="1" customWidth="1"/>
    <col min="14" max="20" width="12.5" style="1" customWidth="1"/>
    <col min="21" max="16384" width="9" style="1"/>
  </cols>
  <sheetData>
    <row r="1" spans="2:21" x14ac:dyDescent="0.4">
      <c r="I1" s="22">
        <f ca="1">TODAY()</f>
        <v>45446</v>
      </c>
    </row>
    <row r="2" spans="2:21" ht="30" customHeight="1" x14ac:dyDescent="0.4">
      <c r="B2" s="52">
        <v>44621</v>
      </c>
      <c r="C2" s="53"/>
      <c r="D2" s="54" t="s">
        <v>20</v>
      </c>
      <c r="E2" s="55"/>
      <c r="F2" s="55"/>
      <c r="G2" s="55"/>
      <c r="H2" s="55"/>
      <c r="I2" s="55"/>
    </row>
    <row r="3" spans="2:21" ht="11.25" customHeight="1" x14ac:dyDescent="0.4"/>
    <row r="4" spans="2:21" ht="29.25" customHeight="1" x14ac:dyDescent="0.4">
      <c r="B4" s="18"/>
      <c r="C4" s="19">
        <f t="shared" ref="C4:F4" si="0">EDATE(D4,-1)</f>
        <v>44470</v>
      </c>
      <c r="D4" s="19">
        <f t="shared" si="0"/>
        <v>44501</v>
      </c>
      <c r="E4" s="19">
        <f t="shared" si="0"/>
        <v>44531</v>
      </c>
      <c r="F4" s="19">
        <f t="shared" si="0"/>
        <v>44562</v>
      </c>
      <c r="G4" s="19">
        <f>EDATE(H4,-1)</f>
        <v>44593</v>
      </c>
      <c r="H4" s="20">
        <f>B2</f>
        <v>44621</v>
      </c>
      <c r="I4" s="21" t="s">
        <v>7</v>
      </c>
    </row>
    <row r="5" spans="2:21" ht="29.25" customHeight="1" x14ac:dyDescent="0.4">
      <c r="B5" s="2" t="s">
        <v>12</v>
      </c>
      <c r="C5" s="28">
        <f>HLOOKUP(sheet1!C$4,集計表!$B$1:$BB$13,2,FALSE)</f>
        <v>213</v>
      </c>
      <c r="D5" s="28">
        <f>HLOOKUP(sheet1!D$4,集計表!$B$1:$BB$13,2,FALSE)</f>
        <v>231</v>
      </c>
      <c r="E5" s="28">
        <f>HLOOKUP(sheet1!E$4,集計表!$B$1:$BB$13,2,FALSE)</f>
        <v>297</v>
      </c>
      <c r="F5" s="7">
        <f>HLOOKUP(sheet1!F$4,集計表!$B$1:$BB$13,2,FALSE)</f>
        <v>297</v>
      </c>
      <c r="G5" s="7">
        <f>HLOOKUP(sheet1!G$4,集計表!$B$1:$BB$13,2,FALSE)</f>
        <v>251</v>
      </c>
      <c r="H5" s="7">
        <f>HLOOKUP(sheet1!H$4,集計表!$B$1:$BB$13,2,FALSE)</f>
        <v>191</v>
      </c>
      <c r="I5" s="10">
        <f>SUM(F5:H5)</f>
        <v>739</v>
      </c>
    </row>
    <row r="6" spans="2:21" ht="29.25" customHeight="1" thickBot="1" x14ac:dyDescent="0.45">
      <c r="B6" s="3" t="s">
        <v>0</v>
      </c>
      <c r="C6" s="29">
        <f>HLOOKUP(sheet1!C$4,集計表!$B$1:$BB$13,3,FALSE)</f>
        <v>92</v>
      </c>
      <c r="D6" s="29">
        <f>HLOOKUP(sheet1!D$4,集計表!$B$1:$BB$13,3,FALSE)</f>
        <v>83</v>
      </c>
      <c r="E6" s="29">
        <f>HLOOKUP(sheet1!E$4,集計表!$B$1:$BB$13,3,FALSE)</f>
        <v>117</v>
      </c>
      <c r="F6" s="8">
        <f>HLOOKUP(sheet1!F$4,集計表!$B$1:$BB$13,3,FALSE)</f>
        <v>126</v>
      </c>
      <c r="G6" s="8">
        <f>HLOOKUP(sheet1!G$4,集計表!$B$1:$BB$13,3,FALSE)</f>
        <v>121</v>
      </c>
      <c r="H6" s="8">
        <f>HLOOKUP(sheet1!H$4,集計表!$B$1:$BB$13,3,FALSE)</f>
        <v>92</v>
      </c>
      <c r="I6" s="11">
        <f>SUM(F6:H6)</f>
        <v>339</v>
      </c>
    </row>
    <row r="7" spans="2:21" ht="29.25" customHeight="1" thickTop="1" thickBot="1" x14ac:dyDescent="0.45">
      <c r="B7" s="5" t="s">
        <v>39</v>
      </c>
      <c r="C7" s="30">
        <f>HLOOKUP(sheet1!C$4,集計表!$B$1:$BB$13,4,FALSE)</f>
        <v>0.431924882629108</v>
      </c>
      <c r="D7" s="30">
        <f>HLOOKUP(sheet1!D$4,集計表!$B$1:$BB$13,4,FALSE)</f>
        <v>0.3593073593073593</v>
      </c>
      <c r="E7" s="30">
        <f>HLOOKUP(sheet1!E$4,集計表!$B$1:$BB$13,4,FALSE)</f>
        <v>0.39393939393939392</v>
      </c>
      <c r="F7" s="24">
        <f>HLOOKUP(sheet1!F$4,集計表!$B$1:$BB$13,4,FALSE)</f>
        <v>0.42424242424242425</v>
      </c>
      <c r="G7" s="24">
        <f>HLOOKUP(sheet1!G$4,集計表!$B$1:$BB$13,4,FALSE)</f>
        <v>0.48207171314741037</v>
      </c>
      <c r="H7" s="24">
        <f>HLOOKUP(sheet1!H$4,集計表!$B$1:$BB$13,4,FALSE)</f>
        <v>0.48167539267015708</v>
      </c>
      <c r="I7" s="17">
        <f>I6/I5</f>
        <v>0.45872801082543979</v>
      </c>
    </row>
    <row r="8" spans="2:21" ht="29.25" customHeight="1" thickTop="1" x14ac:dyDescent="0.4">
      <c r="B8" s="4" t="s">
        <v>9</v>
      </c>
      <c r="C8" s="31">
        <f>HLOOKUP(sheet1!C$4,集計表!$B$1:$BB$13,5,FALSE)</f>
        <v>336</v>
      </c>
      <c r="D8" s="31">
        <f>HLOOKUP(sheet1!D$4,集計表!$B$1:$BB$13,5,FALSE)</f>
        <v>322</v>
      </c>
      <c r="E8" s="31">
        <f>HLOOKUP(sheet1!E$4,集計表!$B$1:$BB$13,5,FALSE)</f>
        <v>380</v>
      </c>
      <c r="F8" s="9">
        <f>HLOOKUP(sheet1!F$4,集計表!$B$1:$BB$13,5,FALSE)</f>
        <v>364</v>
      </c>
      <c r="G8" s="9">
        <f>HLOOKUP(sheet1!G$4,集計表!$B$1:$BB$13,5,FALSE)</f>
        <v>234</v>
      </c>
      <c r="H8" s="9">
        <f>HLOOKUP(sheet1!H$4,集計表!$B$1:$BB$13,5,FALSE)</f>
        <v>280</v>
      </c>
      <c r="I8" s="12">
        <f>SUM(F8:H8)</f>
        <v>878</v>
      </c>
    </row>
    <row r="9" spans="2:21" ht="29.25" customHeight="1" thickBot="1" x14ac:dyDescent="0.45">
      <c r="B9" s="3" t="s">
        <v>10</v>
      </c>
      <c r="C9" s="29">
        <f>HLOOKUP(sheet1!C$4,集計表!$B$1:$BB$13,6,FALSE)</f>
        <v>367</v>
      </c>
      <c r="D9" s="29">
        <f>HLOOKUP(sheet1!D$4,集計表!$B$1:$BB$13,6,FALSE)</f>
        <v>404</v>
      </c>
      <c r="E9" s="29">
        <f>HLOOKUP(sheet1!E$4,集計表!$B$1:$BB$13,6,FALSE)</f>
        <v>398</v>
      </c>
      <c r="F9" s="8">
        <f>HLOOKUP(sheet1!F$4,集計表!$B$1:$BB$13,6,FALSE)</f>
        <v>398</v>
      </c>
      <c r="G9" s="8">
        <f>HLOOKUP(sheet1!G$4,集計表!$B$1:$BB$13,6,FALSE)</f>
        <v>270</v>
      </c>
      <c r="H9" s="8">
        <f>HLOOKUP(sheet1!H$4,集計表!$B$1:$BB$13,6,FALSE)</f>
        <v>308</v>
      </c>
      <c r="I9" s="11">
        <f>SUM(F9:H9)</f>
        <v>976</v>
      </c>
    </row>
    <row r="10" spans="2:21" ht="29.25" customHeight="1" thickTop="1" thickBot="1" x14ac:dyDescent="0.45">
      <c r="B10" s="5" t="s">
        <v>17</v>
      </c>
      <c r="C10" s="32">
        <f>HLOOKUP(sheet1!C$4,集計表!$B$1:$BB$13,7,FALSE)</f>
        <v>2.1845238095238093</v>
      </c>
      <c r="D10" s="32">
        <f>HLOOKUP(sheet1!D$4,集計表!$B$1:$BB$13,7,FALSE)</f>
        <v>2.5093167701863353</v>
      </c>
      <c r="E10" s="32">
        <f>HLOOKUP(sheet1!E$4,集計表!$B$1:$BB$13,7,FALSE)</f>
        <v>2.094736842105263</v>
      </c>
      <c r="F10" s="25">
        <f>HLOOKUP(sheet1!F$4,集計表!$B$1:$BB$13,7,FALSE)</f>
        <v>2.1868131868131866</v>
      </c>
      <c r="G10" s="25">
        <f>HLOOKUP(sheet1!G$4,集計表!$B$1:$BB$13,7,FALSE)</f>
        <v>2.3076923076923075</v>
      </c>
      <c r="H10" s="25">
        <f>HLOOKUP(sheet1!H$4,集計表!$B$1:$BB$13,7,FALSE)</f>
        <v>2.2000000000000002</v>
      </c>
      <c r="I10" s="23">
        <f>I9*2/I8</f>
        <v>2.2232346241457859</v>
      </c>
      <c r="L10" s="35"/>
      <c r="M10" s="35"/>
      <c r="N10" s="35"/>
      <c r="O10" s="35"/>
      <c r="P10" s="35"/>
      <c r="Q10" s="35"/>
      <c r="R10" s="35"/>
      <c r="S10" s="35"/>
      <c r="T10" s="35"/>
    </row>
    <row r="11" spans="2:21" ht="29.25" customHeight="1" thickTop="1" x14ac:dyDescent="0.4">
      <c r="B11" s="4" t="s">
        <v>3</v>
      </c>
      <c r="C11" s="9">
        <f>HLOOKUP(sheet1!C$4,集計表!$B$1:$BB$13,8,FALSE)</f>
        <v>11</v>
      </c>
      <c r="D11" s="9">
        <f>HLOOKUP(sheet1!D$4,集計表!$B$1:$BB$13,8,FALSE)</f>
        <v>14</v>
      </c>
      <c r="E11" s="9">
        <f>HLOOKUP(sheet1!E$4,集計表!$B$1:$BB$13,8,FALSE)</f>
        <v>16</v>
      </c>
      <c r="F11" s="9">
        <f>HLOOKUP(sheet1!F$4,集計表!$B$1:$BB$13,8,FALSE)</f>
        <v>19</v>
      </c>
      <c r="G11" s="9">
        <f>HLOOKUP(sheet1!G$4,集計表!$B$1:$BB$13,8,FALSE)</f>
        <v>14</v>
      </c>
      <c r="H11" s="9">
        <f>HLOOKUP(sheet1!H$4,集計表!$B$1:$BB$13,8,FALSE)</f>
        <v>13</v>
      </c>
      <c r="I11" s="12">
        <f>SUM(C11:H11)</f>
        <v>87</v>
      </c>
      <c r="L11" s="35"/>
      <c r="M11" s="57">
        <f>I11</f>
        <v>87</v>
      </c>
      <c r="N11" s="36" t="s">
        <v>21</v>
      </c>
      <c r="O11" s="36" t="s">
        <v>28</v>
      </c>
      <c r="P11" s="36" t="s">
        <v>29</v>
      </c>
      <c r="Q11" s="36" t="s">
        <v>24</v>
      </c>
      <c r="R11" s="36" t="s">
        <v>25</v>
      </c>
      <c r="S11" s="36" t="s">
        <v>26</v>
      </c>
      <c r="T11" s="36" t="s">
        <v>27</v>
      </c>
    </row>
    <row r="12" spans="2:21" ht="29.25" customHeight="1" thickBot="1" x14ac:dyDescent="0.45">
      <c r="B12" s="3" t="s">
        <v>4</v>
      </c>
      <c r="C12" s="8">
        <f>HLOOKUP(sheet1!C$4,集計表!$B$1:$BB$13,9,FALSE)</f>
        <v>10</v>
      </c>
      <c r="D12" s="8">
        <f>HLOOKUP(sheet1!D$4,集計表!$B$1:$BB$13,9,FALSE)</f>
        <v>10</v>
      </c>
      <c r="E12" s="8">
        <f>HLOOKUP(sheet1!E$4,集計表!$B$1:$BB$13,9,FALSE)</f>
        <v>14</v>
      </c>
      <c r="F12" s="8">
        <f>HLOOKUP(sheet1!F$4,集計表!$B$1:$BB$13,9,FALSE)</f>
        <v>14</v>
      </c>
      <c r="G12" s="8">
        <f>HLOOKUP(sheet1!G$4,集計表!$B$1:$BB$13,9,FALSE)</f>
        <v>10</v>
      </c>
      <c r="H12" s="8">
        <f>HLOOKUP(sheet1!H$4,集計表!$B$1:$BB$13,9,FALSE)</f>
        <v>10</v>
      </c>
      <c r="I12" s="11">
        <f>SUM(C12:H12)</f>
        <v>68</v>
      </c>
      <c r="L12" s="35"/>
      <c r="M12" s="57"/>
      <c r="N12" s="37">
        <f>M11+N11</f>
        <v>88</v>
      </c>
      <c r="O12" s="37">
        <f>M11+O11</f>
        <v>89</v>
      </c>
      <c r="P12" s="37">
        <f>M11+P11</f>
        <v>90</v>
      </c>
      <c r="Q12" s="37">
        <f>M11+Q11</f>
        <v>91</v>
      </c>
      <c r="R12" s="37">
        <f>M11+R11</f>
        <v>92</v>
      </c>
      <c r="S12" s="37">
        <f>M11+S11</f>
        <v>93</v>
      </c>
      <c r="T12" s="37">
        <f>M11+T11</f>
        <v>94</v>
      </c>
    </row>
    <row r="13" spans="2:21" ht="29.25" customHeight="1" thickTop="1" thickBot="1" x14ac:dyDescent="0.45">
      <c r="B13" s="5" t="s">
        <v>18</v>
      </c>
      <c r="C13" s="24">
        <f>HLOOKUP(sheet1!C$4,集計表!$B$1:$BB$13,10,FALSE)</f>
        <v>0.90909090909090906</v>
      </c>
      <c r="D13" s="24">
        <f>HLOOKUP(sheet1!D$4,集計表!$B$1:$BB$13,10,FALSE)</f>
        <v>0.7142857142857143</v>
      </c>
      <c r="E13" s="24">
        <f>HLOOKUP(sheet1!E$4,集計表!$B$1:$BB$13,10,FALSE)</f>
        <v>0.875</v>
      </c>
      <c r="F13" s="24">
        <f>HLOOKUP(sheet1!F$4,集計表!$B$1:$BB$13,10,FALSE)</f>
        <v>0.73684210526315785</v>
      </c>
      <c r="G13" s="24">
        <f>HLOOKUP(sheet1!G$4,集計表!$B$1:$BB$13,10,FALSE)</f>
        <v>0.7142857142857143</v>
      </c>
      <c r="H13" s="24">
        <f>HLOOKUP(sheet1!H$4,集計表!$B$1:$BB$13,10,FALSE)</f>
        <v>0.76923076923076927</v>
      </c>
      <c r="I13" s="17">
        <f>I12/I11</f>
        <v>0.7816091954022989</v>
      </c>
      <c r="L13" s="35"/>
      <c r="M13" s="57"/>
      <c r="N13" s="37">
        <f>ROUNDUP(N12*0.7,0)</f>
        <v>62</v>
      </c>
      <c r="O13" s="37">
        <f t="shared" ref="O13:S13" si="1">ROUNDUP(O12*0.7,0)</f>
        <v>63</v>
      </c>
      <c r="P13" s="37">
        <f t="shared" si="1"/>
        <v>63</v>
      </c>
      <c r="Q13" s="37">
        <f t="shared" si="1"/>
        <v>64</v>
      </c>
      <c r="R13" s="37">
        <f t="shared" si="1"/>
        <v>65</v>
      </c>
      <c r="S13" s="37">
        <f t="shared" si="1"/>
        <v>66</v>
      </c>
      <c r="T13" s="42">
        <f>ROUNDUP(T12*0.7,0)</f>
        <v>66</v>
      </c>
    </row>
    <row r="14" spans="2:21" ht="21" customHeight="1" thickTop="1" x14ac:dyDescent="0.4">
      <c r="B14" s="6" t="s">
        <v>6</v>
      </c>
      <c r="C14" s="26">
        <f>HLOOKUP(sheet1!C$4,集計表!$B$1:$BB$13,11,FALSE)</f>
        <v>0.65689149560117299</v>
      </c>
      <c r="D14" s="26">
        <f>HLOOKUP(sheet1!D$4,集計表!$B$1:$BB$13,11,FALSE)</f>
        <v>0.74242424242424243</v>
      </c>
      <c r="E14" s="26">
        <f>HLOOKUP(sheet1!E$4,集計表!$B$1:$BB$13,11,FALSE)</f>
        <v>0.91788856304985333</v>
      </c>
      <c r="F14" s="26">
        <f>HLOOKUP(sheet1!F$4,集計表!$B$1:$BB$13,11,FALSE)</f>
        <v>0.9296187683284457</v>
      </c>
      <c r="G14" s="26">
        <f>HLOOKUP(sheet1!G$4,集計表!$B$1:$BB$13,11,FALSE)</f>
        <v>0.86038961038961037</v>
      </c>
      <c r="H14" s="26">
        <f>HLOOKUP(sheet1!H$4,集計表!$B$1:$BB$13,11,FALSE)</f>
        <v>0.59824046920821117</v>
      </c>
      <c r="I14" s="27">
        <f>I16/I15</f>
        <v>0.82569496619083393</v>
      </c>
      <c r="L14" s="35"/>
      <c r="M14" s="35"/>
      <c r="N14" s="41" t="s">
        <v>32</v>
      </c>
      <c r="O14" s="41" t="s">
        <v>33</v>
      </c>
      <c r="P14" s="41" t="s">
        <v>34</v>
      </c>
      <c r="Q14" s="41" t="s">
        <v>35</v>
      </c>
      <c r="R14" s="41" t="s">
        <v>36</v>
      </c>
      <c r="S14" s="41" t="s">
        <v>37</v>
      </c>
      <c r="T14" s="41" t="s">
        <v>38</v>
      </c>
      <c r="U14" s="43"/>
    </row>
    <row r="15" spans="2:21" ht="27" hidden="1" customHeight="1" x14ac:dyDescent="0.4">
      <c r="B15" s="1" t="s">
        <v>14</v>
      </c>
      <c r="C15" s="1">
        <f>HLOOKUP(sheet1!C$4,集計表!$B$1:$BB$13,12,FALSE)</f>
        <v>341</v>
      </c>
      <c r="D15" s="1">
        <f>HLOOKUP(sheet1!D$4,集計表!$B$1:$BB$13,12,FALSE)</f>
        <v>330</v>
      </c>
      <c r="E15" s="1">
        <f>HLOOKUP(sheet1!E$4,集計表!$B$1:$BB$13,12,FALSE)</f>
        <v>341</v>
      </c>
      <c r="F15" s="1">
        <f>HLOOKUP(sheet1!F$4,集計表!$B$1:$BB$13,12,FALSE)</f>
        <v>341</v>
      </c>
      <c r="G15" s="1">
        <f>HLOOKUP(sheet1!G$4,集計表!$B$1:$BB$13,12,FALSE)</f>
        <v>308</v>
      </c>
      <c r="H15" s="1">
        <f>HLOOKUP(sheet1!H$4,集計表!$B$1:$BB$13,12,FALSE)</f>
        <v>341</v>
      </c>
      <c r="I15" s="1">
        <f>SUM(E15:H15)</f>
        <v>1331</v>
      </c>
      <c r="N15" s="42"/>
      <c r="O15" s="42"/>
      <c r="P15" s="42"/>
      <c r="Q15" s="42"/>
      <c r="R15" s="42"/>
      <c r="S15" s="42"/>
      <c r="T15" s="42"/>
      <c r="U15" s="43"/>
    </row>
    <row r="16" spans="2:21" ht="27" hidden="1" customHeight="1" x14ac:dyDescent="0.4">
      <c r="B16" s="1" t="s">
        <v>15</v>
      </c>
      <c r="C16" s="1">
        <f>HLOOKUP(sheet1!C$4,集計表!$B$1:$BB$13,13,FALSE)</f>
        <v>224</v>
      </c>
      <c r="D16" s="1">
        <f>HLOOKUP(sheet1!D$4,集計表!$B$1:$BB$13,13,FALSE)</f>
        <v>245</v>
      </c>
      <c r="E16" s="1">
        <f>HLOOKUP(sheet1!E$4,集計表!$B$1:$BB$13,13,FALSE)</f>
        <v>313</v>
      </c>
      <c r="F16" s="1">
        <f>HLOOKUP(sheet1!F$4,集計表!$B$1:$BB$13,13,FALSE)</f>
        <v>317</v>
      </c>
      <c r="G16" s="1">
        <f>HLOOKUP(sheet1!G$4,集計表!$B$1:$BB$13,13,FALSE)</f>
        <v>265</v>
      </c>
      <c r="H16" s="1">
        <f>HLOOKUP(sheet1!H$4,集計表!$B$1:$BB$13,13,FALSE)</f>
        <v>204</v>
      </c>
      <c r="I16" s="1">
        <f>SUM(E16:H16)</f>
        <v>1099</v>
      </c>
      <c r="N16" s="42"/>
      <c r="O16" s="42"/>
      <c r="P16" s="42"/>
      <c r="Q16" s="42"/>
      <c r="R16" s="42"/>
      <c r="S16" s="42"/>
      <c r="T16" s="42"/>
      <c r="U16" s="43"/>
    </row>
    <row r="17" spans="2:21" x14ac:dyDescent="0.4">
      <c r="N17" s="42">
        <f>M11+N14</f>
        <v>95</v>
      </c>
      <c r="O17" s="42">
        <f>M11+O14</f>
        <v>96</v>
      </c>
      <c r="P17" s="42">
        <f>M11+P14</f>
        <v>97</v>
      </c>
      <c r="Q17" s="42">
        <f>M11+Q14</f>
        <v>98</v>
      </c>
      <c r="R17" s="42">
        <f>M11+R14</f>
        <v>99</v>
      </c>
      <c r="S17" s="42">
        <f>M11+S14</f>
        <v>100</v>
      </c>
      <c r="T17" s="42">
        <f>M11+T14</f>
        <v>101</v>
      </c>
      <c r="U17" s="43"/>
    </row>
    <row r="18" spans="2:21" ht="18" customHeight="1" x14ac:dyDescent="0.4">
      <c r="B18" s="2" t="s">
        <v>3</v>
      </c>
      <c r="C18" s="34" t="s">
        <v>21</v>
      </c>
      <c r="D18" s="34" t="s">
        <v>22</v>
      </c>
      <c r="E18" s="34" t="s">
        <v>23</v>
      </c>
      <c r="F18" s="34" t="s">
        <v>24</v>
      </c>
      <c r="G18" s="34" t="s">
        <v>25</v>
      </c>
      <c r="H18" s="34" t="s">
        <v>26</v>
      </c>
      <c r="I18" s="34" t="s">
        <v>27</v>
      </c>
      <c r="N18" s="42">
        <f t="shared" ref="N18:T18" si="2">ROUNDUP(N17*0.7,0.1)</f>
        <v>67</v>
      </c>
      <c r="O18" s="42">
        <f t="shared" si="2"/>
        <v>68</v>
      </c>
      <c r="P18" s="42">
        <f t="shared" si="2"/>
        <v>68</v>
      </c>
      <c r="Q18" s="42">
        <f t="shared" si="2"/>
        <v>69</v>
      </c>
      <c r="R18" s="42">
        <f t="shared" si="2"/>
        <v>70</v>
      </c>
      <c r="S18" s="42">
        <f t="shared" si="2"/>
        <v>70</v>
      </c>
      <c r="T18" s="42">
        <f t="shared" si="2"/>
        <v>71</v>
      </c>
      <c r="U18" s="43"/>
    </row>
    <row r="19" spans="2:21" ht="18" customHeight="1" x14ac:dyDescent="0.4">
      <c r="B19" s="2" t="s">
        <v>4</v>
      </c>
      <c r="C19" s="38">
        <f>N13-I12</f>
        <v>-6</v>
      </c>
      <c r="D19" s="38">
        <f>O13-I12</f>
        <v>-5</v>
      </c>
      <c r="E19" s="38">
        <f>P13-I12</f>
        <v>-5</v>
      </c>
      <c r="F19" s="38">
        <f>Q13-I12</f>
        <v>-4</v>
      </c>
      <c r="G19" s="38">
        <f>R13-I12</f>
        <v>-3</v>
      </c>
      <c r="H19" s="38">
        <f>S13-I12</f>
        <v>-2</v>
      </c>
      <c r="I19" s="38">
        <f>T13-I12</f>
        <v>-2</v>
      </c>
      <c r="N19" s="42"/>
      <c r="O19" s="42"/>
      <c r="P19" s="42"/>
      <c r="Q19" s="42"/>
      <c r="R19" s="42"/>
      <c r="S19" s="42"/>
      <c r="T19" s="42"/>
      <c r="U19" s="43"/>
    </row>
    <row r="20" spans="2:21" ht="18" customHeight="1" x14ac:dyDescent="0.4">
      <c r="B20" s="2" t="s">
        <v>30</v>
      </c>
      <c r="C20" s="34" t="s">
        <v>32</v>
      </c>
      <c r="D20" s="34" t="s">
        <v>33</v>
      </c>
      <c r="E20" s="34" t="s">
        <v>34</v>
      </c>
      <c r="F20" s="34" t="s">
        <v>35</v>
      </c>
      <c r="G20" s="34" t="s">
        <v>36</v>
      </c>
      <c r="H20" s="34" t="s">
        <v>37</v>
      </c>
      <c r="I20" s="34" t="s">
        <v>38</v>
      </c>
      <c r="N20" s="40"/>
      <c r="O20" s="40"/>
      <c r="P20" s="40"/>
      <c r="Q20" s="40"/>
      <c r="R20" s="40"/>
      <c r="S20" s="40"/>
      <c r="T20" s="40"/>
    </row>
    <row r="21" spans="2:21" ht="18" customHeight="1" x14ac:dyDescent="0.4">
      <c r="B21" s="2" t="s">
        <v>31</v>
      </c>
      <c r="C21" s="38">
        <f>N18-I12</f>
        <v>-1</v>
      </c>
      <c r="D21" s="38">
        <f>O18-I12</f>
        <v>0</v>
      </c>
      <c r="E21" s="38">
        <f>P18-I12</f>
        <v>0</v>
      </c>
      <c r="F21" s="38">
        <f>Q18-I12</f>
        <v>1</v>
      </c>
      <c r="G21" s="38">
        <f>R18-I12</f>
        <v>2</v>
      </c>
      <c r="H21" s="38">
        <f>S18-I12</f>
        <v>2</v>
      </c>
      <c r="I21" s="38">
        <f>T18-I12</f>
        <v>3</v>
      </c>
      <c r="N21" s="40"/>
      <c r="O21" s="40"/>
      <c r="P21" s="40"/>
      <c r="Q21" s="40"/>
      <c r="R21" s="40"/>
      <c r="S21" s="40"/>
      <c r="T21" s="40"/>
    </row>
    <row r="22" spans="2:21" x14ac:dyDescent="0.4">
      <c r="N22" s="40"/>
      <c r="O22" s="40"/>
      <c r="P22" s="40"/>
      <c r="Q22" s="40"/>
      <c r="R22" s="40"/>
      <c r="S22" s="40"/>
      <c r="T22" s="40"/>
    </row>
  </sheetData>
  <mergeCells count="3">
    <mergeCell ref="B2:C2"/>
    <mergeCell ref="D2:I2"/>
    <mergeCell ref="M11:M13"/>
  </mergeCells>
  <phoneticPr fontId="1"/>
  <pageMargins left="0.31496062992125984" right="0.31496062992125984" top="0.74803149606299213" bottom="0.74803149606299213" header="0.31496062992125984" footer="0.31496062992125984"/>
  <pageSetup paperSize="9" scale="9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集計表!$B$1:$BB$1</xm:f>
          </x14:formula1>
          <xm:sqref>B2:C2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管理表</vt:lpstr>
      <vt:lpstr>集計表</vt:lpstr>
      <vt:lpstr>Sheet2</vt:lpstr>
      <vt:lpstr>sheet1</vt:lpstr>
      <vt:lpstr>sheet1!Print_Area</vt:lpstr>
      <vt:lpstr>管理表!Print_Area</vt:lpstr>
      <vt:lpstr>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2024-06-03T08:42:19Z</dcterms:modified>
</cp:coreProperties>
</file>